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\Desktop\Ky hop dot xuat lan thu 4\Nghi quyet (chinh thuc)\"/>
    </mc:Choice>
  </mc:AlternateContent>
  <xr:revisionPtr revIDLastSave="0" documentId="13_ncr:1_{84B4F106-CDC1-485F-B69F-99528C0403E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1_TH" sheetId="8" r:id="rId1"/>
    <sheet name="PL2_PA bs 64,78 ty " sheetId="7" r:id="rId2"/>
  </sheets>
  <definedNames>
    <definedName name="_xlnm.Print_Titles" localSheetId="0">PL1_TH!$8:$11</definedName>
    <definedName name="_xlnm.Print_Titles" localSheetId="1">'PL2_PA bs 64,78 ty '!$8:$11</definedName>
  </definedNames>
  <calcPr calcId="191029"/>
</workbook>
</file>

<file path=xl/calcChain.xml><?xml version="1.0" encoding="utf-8"?>
<calcChain xmlns="http://schemas.openxmlformats.org/spreadsheetml/2006/main">
  <c r="A6" i="7" l="1"/>
  <c r="K24" i="7" l="1"/>
  <c r="K18" i="7"/>
  <c r="F24" i="8"/>
  <c r="F22" i="8"/>
  <c r="F21" i="8"/>
  <c r="F20" i="8"/>
  <c r="F19" i="8"/>
  <c r="F18" i="8"/>
  <c r="F17" i="8"/>
  <c r="G17" i="8" s="1"/>
  <c r="I17" i="8" s="1"/>
  <c r="F16" i="8"/>
  <c r="F13" i="8" s="1"/>
  <c r="F12" i="8" s="1"/>
  <c r="F15" i="8"/>
  <c r="F14" i="8"/>
  <c r="G27" i="8"/>
  <c r="I27" i="8"/>
  <c r="G28" i="8"/>
  <c r="I28" i="8"/>
  <c r="G14" i="8"/>
  <c r="I14" i="8"/>
  <c r="G15" i="8"/>
  <c r="I15" i="8"/>
  <c r="G16" i="8"/>
  <c r="G18" i="8"/>
  <c r="I18" i="8"/>
  <c r="G19" i="8"/>
  <c r="I19" i="8"/>
  <c r="G20" i="8"/>
  <c r="I20" i="8" s="1"/>
  <c r="G21" i="8"/>
  <c r="I21" i="8" s="1"/>
  <c r="G22" i="8"/>
  <c r="I22" i="8"/>
  <c r="G24" i="8"/>
  <c r="I24" i="8"/>
  <c r="G26" i="8"/>
  <c r="I26" i="8" s="1"/>
  <c r="H12" i="8"/>
  <c r="H13" i="8"/>
  <c r="E13" i="8"/>
  <c r="D13" i="8"/>
  <c r="D12" i="8" s="1"/>
  <c r="C13" i="8"/>
  <c r="K15" i="7"/>
  <c r="K14" i="7" s="1"/>
  <c r="K13" i="7" s="1"/>
  <c r="J12" i="7"/>
  <c r="I23" i="8"/>
  <c r="I25" i="8"/>
  <c r="E15" i="7"/>
  <c r="C18" i="7"/>
  <c r="E18" i="7" s="1"/>
  <c r="C24" i="7"/>
  <c r="E24" i="7" s="1"/>
  <c r="E16" i="7"/>
  <c r="E17" i="7"/>
  <c r="E20" i="7"/>
  <c r="E21" i="7"/>
  <c r="E22" i="7"/>
  <c r="E23" i="7"/>
  <c r="E25" i="7"/>
  <c r="E26" i="7"/>
  <c r="E27" i="7"/>
  <c r="E28" i="7"/>
  <c r="E29" i="7"/>
  <c r="E30" i="7"/>
  <c r="E31" i="7"/>
  <c r="E32" i="7"/>
  <c r="E14" i="7" l="1"/>
  <c r="E12" i="7"/>
  <c r="G13" i="8"/>
  <c r="G12" i="8" s="1"/>
  <c r="I16" i="8"/>
  <c r="I13" i="8" s="1"/>
  <c r="I12" i="8" s="1"/>
  <c r="C14" i="7"/>
  <c r="F22" i="7" l="1"/>
  <c r="F29" i="7"/>
  <c r="F30" i="7"/>
  <c r="F32" i="7"/>
  <c r="F27" i="7"/>
  <c r="F31" i="7"/>
  <c r="F25" i="7"/>
  <c r="F26" i="7"/>
  <c r="F21" i="7"/>
  <c r="F28" i="7"/>
  <c r="F16" i="7"/>
  <c r="F23" i="7"/>
  <c r="F20" i="7"/>
  <c r="F17" i="7"/>
  <c r="F24" i="7" l="1"/>
  <c r="G24" i="7" s="1"/>
  <c r="F18" i="7"/>
  <c r="G18" i="7" s="1"/>
  <c r="F15" i="7"/>
  <c r="G15" i="7" l="1"/>
  <c r="F14" i="7"/>
</calcChain>
</file>

<file path=xl/sharedStrings.xml><?xml version="1.0" encoding="utf-8"?>
<sst xmlns="http://schemas.openxmlformats.org/spreadsheetml/2006/main" count="91" uniqueCount="64">
  <si>
    <t>Ghi chú</t>
  </si>
  <si>
    <t>STT</t>
  </si>
  <si>
    <t>Nội dung</t>
  </si>
  <si>
    <t>Hệ số hỗ trợ (theo Quyết định số 07/2022/QĐ-TTg)</t>
  </si>
  <si>
    <t>I</t>
  </si>
  <si>
    <t>II</t>
  </si>
  <si>
    <t>III</t>
  </si>
  <si>
    <t>Giai đoạn 2022-2025</t>
  </si>
  <si>
    <t xml:space="preserve">Hỗ trợ thực hiện Chương trình hỗ trợ phát triển kinh tế tập thể, hợp tác xã giai đoạn 2021 - 2025 </t>
  </si>
  <si>
    <t>Định mức hỗ trợ giai đoạn 2022-2025/huyện, xã</t>
  </si>
  <si>
    <t>Huyện đạt chuẩn nông thôn mới giai đoạn 2021-2025</t>
  </si>
  <si>
    <t>Xã đạt từ 15 tiêu chí trở lên (năm 2021) và Xã đạt từ 15 đến 18 tiêu chí (2022-2025)</t>
  </si>
  <si>
    <t>Huyện Tam Nông</t>
  </si>
  <si>
    <t>Huyện Thanh Bình</t>
  </si>
  <si>
    <t>Huyện Lai Vung</t>
  </si>
  <si>
    <t>Huyện Tân Hồng</t>
  </si>
  <si>
    <t>Huyện Hồng Ngự</t>
  </si>
  <si>
    <t>Nhóm xã duy trì, nâng chất NTM</t>
  </si>
  <si>
    <t>Thành phố Hồng Ngự</t>
  </si>
  <si>
    <t>Số lượng (xã)</t>
  </si>
  <si>
    <t>Tổng hệ số phân bổ</t>
  </si>
  <si>
    <t>Tổng vốn hỗ trợ</t>
  </si>
  <si>
    <t>Thành phố Cao Lãnh</t>
  </si>
  <si>
    <t>Thành phố Sa Đéc</t>
  </si>
  <si>
    <t>Đơn vị tính: Tỷ đồng</t>
  </si>
  <si>
    <t>TỔNG SỐ</t>
  </si>
  <si>
    <t>A</t>
  </si>
  <si>
    <t xml:space="preserve">Huyện Tân Hồng </t>
  </si>
  <si>
    <t xml:space="preserve">Huyện Hồng Ngự </t>
  </si>
  <si>
    <t xml:space="preserve">Huyện Châu Thành </t>
  </si>
  <si>
    <t xml:space="preserve">Huyện Lấp Vò </t>
  </si>
  <si>
    <t>Huyện Tháp Mười</t>
  </si>
  <si>
    <t xml:space="preserve">Huyện Cao Lãnh </t>
  </si>
  <si>
    <t>7=4+6</t>
  </si>
  <si>
    <t>Kế hoạch vốn NSTW giai đoạn 2021-2025</t>
  </si>
  <si>
    <t>Vốn ĐTPT NSTW giai đoạn 2021-2025 (theo Nghị quyết số 15/NQ-HĐND ngày 15/07/2022 của HĐND Tỉnh)</t>
  </si>
  <si>
    <t>Phụ lục 1</t>
  </si>
  <si>
    <t>PHỤ LỤC 2</t>
  </si>
  <si>
    <t>Hỗ trợ đầu tư xây dựng nông thôn mới cho các xã, các huyện</t>
  </si>
  <si>
    <t>B</t>
  </si>
  <si>
    <t>(Kèm theo Công văn số         /SKHĐT-NV ngày     tháng 3 năm 2023 của Sở Kế hoạch và Đầu tư)</t>
  </si>
  <si>
    <t>(Kèm theo Công văn số             /SKHĐT-NV ngày        tháng 3 năm 2023 của Sở Kế hoạch và Đầu tư)</t>
  </si>
  <si>
    <t>(Kèm theo Tờ trình số         /TTr-UBND ngày     tháng  3 năm 2023 của Ủy ban nhân dân Tỉnh)</t>
  </si>
  <si>
    <t>* Ghi chú:</t>
  </si>
  <si>
    <t>9=7+8</t>
  </si>
  <si>
    <t>Vốn đối ứng của tỉnh giai đoạn 2021-2025
(theo Nghị quyết số 15/NQ-HĐND ngày 15/07/2022 của HĐND Tỉnh)</t>
  </si>
  <si>
    <t>Tổng vốn NSTW và vốn đối ứng của tỉnh giai đoạn 2021-2025</t>
  </si>
  <si>
    <t>Tỷ lệ vốn đối ứng của ngân sách địa phương
+ Ngân sách Tỉnh đã bố trí đối ứng là 972,150 tỷ đồng.
+ Tỷ lệ đối ứng ngân sách Tỉnh đạt khoảng 1:1,9 (= 972,150 tỷ đồng NSĐP: 508,400 tỷ đồng NSTW) (trước đây là 1:2,2).</t>
  </si>
  <si>
    <t>Huyện Cao Lãnh</t>
  </si>
  <si>
    <t>Huyện Lấp Vò</t>
  </si>
  <si>
    <t>Huyện Châu Thành</t>
  </si>
  <si>
    <t>Tổng vốn NSTW giai đoạn 2021-2025 hỗ trợ (sau khi bổ sung vốn)</t>
  </si>
  <si>
    <t>(Kèm theo Công văn số             /SNN-KHTC ngày        tháng 3 năm 2023 của Sở Nông nghiệp và Phát triển nông thôn)</t>
  </si>
  <si>
    <t>TỔNG HỢP VỐN ĐẦU TƯ PHÁT TRIỂN NGUỒN NGÂN SÁCH TRUNG ƯƠNG THỰC HIỆN CHƯƠNG TRÌNH MTQG XÂY DỰNG NÔNG THÔN MỚI GIAI ĐOẠN 2021-2025 TRÊN ĐỊA BÀN TỈNH ĐỒNG THÁP</t>
  </si>
  <si>
    <t>C</t>
  </si>
  <si>
    <t>Hỗ trợ thực hiện Chương trình mỗi xã một sản phẩm (OCOP) giai đoạn 2021-2025</t>
  </si>
  <si>
    <r>
      <t xml:space="preserve">Hỗ trợ bổ sung thực hiện các nhiệm vụ đột xuất, phát sinh </t>
    </r>
    <r>
      <rPr>
        <i/>
        <sz val="12"/>
        <rFont val="Times New Roman"/>
        <family val="1"/>
      </rPr>
      <t>(Hỗ trợ triển khai xây dựng thí điểm một số mô hình Trung tâm thu mua - cung ứng nông sản an toàn cấp huyện đại diện một số vùng của cả nước)</t>
    </r>
  </si>
  <si>
    <t>IV</t>
  </si>
  <si>
    <r>
      <t xml:space="preserve">Hỗ trợ bổ sung thực hiện các nhiệm vụ đột xuất, phát sinh </t>
    </r>
    <r>
      <rPr>
        <i/>
        <sz val="12"/>
        <color theme="1"/>
        <rFont val="Times New Roman"/>
        <family val="1"/>
      </rPr>
      <t>(Hỗ trợ triển khai xây dựng thí điểm một số mô hình Trung tâm thu mua - cung ứng nông sản an toàn cấp huyện đại diện một số vùng của cả nước)</t>
    </r>
  </si>
  <si>
    <t>Phương án bổ sung vốn ĐTPT NSTW giai đoạn 2021-2025 (64,780 tỷ đồng)</t>
  </si>
  <si>
    <t>KẾ HOẠCH VỐN ĐẦU TƯ PHÁT TRIỂN NGUỒN NGÂN SÁCH TRUNG ƯƠNG THỰC HIỆN CHƯƠNG TRÌNH MTQG XÂY DỰNG NÔNG THÔN MỚI GIAI ĐOẠN 2021-2025 TRÊN ĐỊA BÀN TỈNH ĐỒNG THÁP (VỐN BỔ SUNG 64,780 TỶ ĐỒNG)</t>
  </si>
  <si>
    <t>Tổng số (A + B + C):</t>
  </si>
  <si>
    <t>Đơn vị tính: Triệu đồng.</t>
  </si>
  <si>
    <t>(Kèm theo Nghị quyết số         /NQ-HĐND ngày 31 tháng 3 năm 2023 của Hội đồng nhân dân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</si>
</sst>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\ _₫_-;\-* #,##0\ _₫_-;_-* &quot;-&quot;\ _₫_-;_-@_-"/>
    <numFmt numFmtId="165" formatCode="#,##0.0"/>
    <numFmt numFmtId="166" formatCode="[$€-2]\ #,##0.00_);[Red]\([$€-2]\ #,##0.00\)"/>
    <numFmt numFmtId="167" formatCode="0.000"/>
    <numFmt numFmtId="168" formatCode="0.0"/>
    <numFmt numFmtId="169" formatCode="#,##0.000"/>
  </numFmts>
  <fonts count="35">
    <font>
      <sz val="11"/>
      <color theme="1"/>
      <name val="Calibri"/>
      <family val="2"/>
      <charset val="163"/>
      <scheme val="minor"/>
    </font>
    <font>
      <sz val="13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  <charset val="163"/>
    </font>
    <font>
      <sz val="11"/>
      <color indexed="8"/>
      <name val="Helvetica Neue"/>
    </font>
    <font>
      <b/>
      <sz val="12"/>
      <name val="Times New Roman"/>
      <family val="1"/>
    </font>
    <font>
      <i/>
      <sz val="12"/>
      <name val="Times New Roman"/>
      <family val="1"/>
      <charset val="163"/>
    </font>
    <font>
      <b/>
      <u/>
      <sz val="12"/>
      <name val="Times New Roman"/>
      <family val="1"/>
    </font>
    <font>
      <b/>
      <sz val="12"/>
      <name val="Times New Roman"/>
      <family val="1"/>
      <charset val="163"/>
    </font>
    <font>
      <b/>
      <u/>
      <sz val="12"/>
      <name val="Times New Roman"/>
      <family val="1"/>
      <charset val="163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3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charset val="163"/>
      <scheme val="minor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u/>
      <sz val="12"/>
      <color theme="1"/>
      <name val="Times New Roman"/>
      <family val="1"/>
    </font>
    <font>
      <sz val="11"/>
      <name val="Calibri"/>
      <family val="2"/>
      <charset val="163"/>
      <scheme val="minor"/>
    </font>
    <font>
      <b/>
      <sz val="11"/>
      <name val="Calibri"/>
      <family val="2"/>
      <charset val="163"/>
      <scheme val="minor"/>
    </font>
    <font>
      <b/>
      <u/>
      <sz val="11"/>
      <name val="Calibri"/>
      <family val="2"/>
      <charset val="163"/>
      <scheme val="minor"/>
    </font>
    <font>
      <u/>
      <sz val="11"/>
      <name val="Calibri"/>
      <family val="2"/>
      <charset val="163"/>
      <scheme val="minor"/>
    </font>
    <font>
      <sz val="12"/>
      <color theme="0"/>
      <name val="Times New Roman"/>
      <family val="1"/>
    </font>
    <font>
      <b/>
      <u/>
      <sz val="12"/>
      <color theme="0"/>
      <name val="Times New Roman"/>
      <family val="1"/>
    </font>
    <font>
      <sz val="12"/>
      <color theme="1"/>
      <name val="Calibri"/>
      <family val="2"/>
      <charset val="163"/>
      <scheme val="minor"/>
    </font>
    <font>
      <b/>
      <sz val="14"/>
      <color theme="1"/>
      <name val="Times New Roman"/>
      <family val="1"/>
    </font>
    <font>
      <i/>
      <sz val="13"/>
      <color theme="1"/>
      <name val="Times New Roman"/>
      <family val="1"/>
    </font>
    <font>
      <sz val="13"/>
      <name val="Calibri"/>
      <family val="2"/>
      <charset val="163"/>
      <scheme val="minor"/>
    </font>
    <font>
      <i/>
      <sz val="12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164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6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16" fillId="0" borderId="0"/>
    <xf numFmtId="0" fontId="3" fillId="0" borderId="0"/>
    <xf numFmtId="0" fontId="2" fillId="0" borderId="0"/>
    <xf numFmtId="0" fontId="6" fillId="0" borderId="0" applyNumberFormat="0" applyFill="0" applyBorder="0" applyProtection="0">
      <alignment vertical="top"/>
    </xf>
    <xf numFmtId="0" fontId="16" fillId="0" borderId="0"/>
    <xf numFmtId="0" fontId="16" fillId="0" borderId="0"/>
    <xf numFmtId="0" fontId="16" fillId="0" borderId="0"/>
  </cellStyleXfs>
  <cellXfs count="13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0" fontId="3" fillId="0" borderId="2" xfId="0" quotePrefix="1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168" fontId="23" fillId="0" borderId="3" xfId="0" applyNumberFormat="1" applyFont="1" applyBorder="1" applyAlignment="1">
      <alignment horizontal="center" vertical="center" wrapText="1"/>
    </xf>
    <xf numFmtId="167" fontId="23" fillId="0" borderId="3" xfId="0" applyNumberFormat="1" applyFont="1" applyBorder="1" applyAlignment="1">
      <alignment horizontal="right" vertical="center" wrapText="1"/>
    </xf>
    <xf numFmtId="169" fontId="23" fillId="0" borderId="3" xfId="0" applyNumberFormat="1" applyFont="1" applyBorder="1" applyAlignment="1">
      <alignment horizontal="right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167" fontId="21" fillId="0" borderId="2" xfId="0" applyNumberFormat="1" applyFont="1" applyBorder="1" applyAlignment="1">
      <alignment horizontal="right" vertical="center" wrapText="1"/>
    </xf>
    <xf numFmtId="169" fontId="21" fillId="0" borderId="2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justify" vertical="center" wrapText="1"/>
    </xf>
    <xf numFmtId="0" fontId="17" fillId="0" borderId="2" xfId="0" applyFont="1" applyBorder="1" applyAlignment="1">
      <alignment horizontal="right" vertical="center" wrapText="1"/>
    </xf>
    <xf numFmtId="167" fontId="17" fillId="0" borderId="2" xfId="0" applyNumberFormat="1" applyFont="1" applyBorder="1"/>
    <xf numFmtId="0" fontId="21" fillId="0" borderId="2" xfId="0" applyFont="1" applyBorder="1"/>
    <xf numFmtId="168" fontId="21" fillId="0" borderId="2" xfId="0" applyNumberFormat="1" applyFont="1" applyBorder="1"/>
    <xf numFmtId="0" fontId="24" fillId="0" borderId="0" xfId="0" applyFont="1"/>
    <xf numFmtId="0" fontId="25" fillId="0" borderId="0" xfId="0" applyFont="1"/>
    <xf numFmtId="0" fontId="26" fillId="0" borderId="0" xfId="0" applyFont="1"/>
    <xf numFmtId="3" fontId="7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4" fillId="0" borderId="2" xfId="0" applyFont="1" applyBorder="1"/>
    <xf numFmtId="0" fontId="26" fillId="0" borderId="3" xfId="0" applyFont="1" applyBorder="1"/>
    <xf numFmtId="168" fontId="24" fillId="0" borderId="2" xfId="0" applyNumberFormat="1" applyFont="1" applyBorder="1"/>
    <xf numFmtId="0" fontId="24" fillId="0" borderId="4" xfId="0" applyFont="1" applyBorder="1"/>
    <xf numFmtId="0" fontId="9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27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5" fontId="22" fillId="0" borderId="6" xfId="0" applyNumberFormat="1" applyFont="1" applyBorder="1" applyAlignment="1">
      <alignment horizontal="center" vertical="center"/>
    </xf>
    <xf numFmtId="3" fontId="22" fillId="0" borderId="6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3" fontId="29" fillId="0" borderId="3" xfId="0" applyNumberFormat="1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right" vertical="center"/>
    </xf>
    <xf numFmtId="0" fontId="29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168" fontId="22" fillId="0" borderId="2" xfId="0" applyNumberFormat="1" applyFont="1" applyBorder="1" applyAlignment="1">
      <alignment horizontal="center" vertical="center" wrapText="1"/>
    </xf>
    <xf numFmtId="3" fontId="22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horizontal="right" vertical="center"/>
    </xf>
    <xf numFmtId="0" fontId="28" fillId="0" borderId="2" xfId="0" applyFont="1" applyBorder="1" applyAlignment="1">
      <alignment horizontal="center" vertical="center"/>
    </xf>
    <xf numFmtId="168" fontId="28" fillId="0" borderId="2" xfId="0" applyNumberFormat="1" applyFont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right" vertical="center"/>
    </xf>
    <xf numFmtId="165" fontId="28" fillId="0" borderId="2" xfId="0" applyNumberFormat="1" applyFont="1" applyBorder="1" applyAlignment="1">
      <alignment horizontal="right" vertical="center"/>
    </xf>
    <xf numFmtId="168" fontId="28" fillId="0" borderId="2" xfId="0" applyNumberFormat="1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right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7" fontId="17" fillId="0" borderId="2" xfId="0" applyNumberFormat="1" applyFont="1" applyBorder="1" applyAlignment="1">
      <alignment horizontal="right" vertical="center" wrapText="1"/>
    </xf>
    <xf numFmtId="3" fontId="24" fillId="0" borderId="0" xfId="0" applyNumberFormat="1" applyFont="1"/>
    <xf numFmtId="0" fontId="12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0" fillId="0" borderId="0" xfId="0" applyFont="1"/>
    <xf numFmtId="168" fontId="21" fillId="0" borderId="2" xfId="0" applyNumberFormat="1" applyFont="1" applyBorder="1" applyAlignment="1">
      <alignment horizontal="right" vertical="center" wrapText="1"/>
    </xf>
    <xf numFmtId="1" fontId="17" fillId="0" borderId="2" xfId="0" applyNumberFormat="1" applyFont="1" applyBorder="1" applyAlignment="1">
      <alignment horizontal="right" vertical="center" wrapText="1"/>
    </xf>
    <xf numFmtId="167" fontId="21" fillId="0" borderId="2" xfId="0" applyNumberFormat="1" applyFont="1" applyBorder="1"/>
    <xf numFmtId="167" fontId="21" fillId="0" borderId="4" xfId="0" applyNumberFormat="1" applyFont="1" applyBorder="1"/>
    <xf numFmtId="0" fontId="18" fillId="0" borderId="3" xfId="0" applyFont="1" applyBorder="1"/>
    <xf numFmtId="0" fontId="17" fillId="0" borderId="2" xfId="0" applyFont="1" applyBorder="1"/>
    <xf numFmtId="3" fontId="9" fillId="0" borderId="2" xfId="0" applyNumberFormat="1" applyFont="1" applyBorder="1" applyAlignment="1">
      <alignment horizontal="center" vertical="center" wrapText="1"/>
    </xf>
    <xf numFmtId="0" fontId="33" fillId="0" borderId="0" xfId="0" applyFont="1"/>
    <xf numFmtId="0" fontId="21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justify" vertical="top" wrapText="1"/>
    </xf>
    <xf numFmtId="0" fontId="21" fillId="0" borderId="2" xfId="0" applyFont="1" applyBorder="1" applyAlignment="1">
      <alignment vertical="top"/>
    </xf>
    <xf numFmtId="168" fontId="21" fillId="0" borderId="2" xfId="0" applyNumberFormat="1" applyFont="1" applyBorder="1" applyAlignment="1">
      <alignment vertical="top"/>
    </xf>
    <xf numFmtId="167" fontId="21" fillId="0" borderId="2" xfId="0" applyNumberFormat="1" applyFont="1" applyBorder="1" applyAlignment="1">
      <alignment vertical="top"/>
    </xf>
    <xf numFmtId="0" fontId="21" fillId="0" borderId="0" xfId="0" applyFont="1" applyAlignment="1">
      <alignment vertical="top"/>
    </xf>
    <xf numFmtId="0" fontId="3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/>
    </xf>
    <xf numFmtId="168" fontId="7" fillId="0" borderId="2" xfId="0" applyNumberFormat="1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3" fontId="29" fillId="0" borderId="2" xfId="0" applyNumberFormat="1" applyFont="1" applyBorder="1" applyAlignment="1">
      <alignment horizontal="right" vertical="top" wrapText="1"/>
    </xf>
    <xf numFmtId="3" fontId="9" fillId="0" borderId="2" xfId="0" applyNumberFormat="1" applyFont="1" applyBorder="1" applyAlignment="1">
      <alignment horizontal="right" vertical="top" wrapText="1"/>
    </xf>
    <xf numFmtId="3" fontId="9" fillId="0" borderId="2" xfId="0" applyNumberFormat="1" applyFont="1" applyBorder="1" applyAlignment="1">
      <alignment horizontal="center" vertical="top" wrapText="1"/>
    </xf>
    <xf numFmtId="0" fontId="27" fillId="0" borderId="0" xfId="0" applyFont="1" applyAlignment="1">
      <alignment vertical="top"/>
    </xf>
    <xf numFmtId="0" fontId="7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 wrapText="1"/>
    </xf>
    <xf numFmtId="3" fontId="29" fillId="0" borderId="2" xfId="0" applyNumberFormat="1" applyFont="1" applyBorder="1" applyAlignment="1">
      <alignment horizontal="center" vertical="top"/>
    </xf>
    <xf numFmtId="3" fontId="29" fillId="0" borderId="2" xfId="0" applyNumberFormat="1" applyFont="1" applyBorder="1" applyAlignment="1">
      <alignment horizontal="right" vertical="top"/>
    </xf>
    <xf numFmtId="3" fontId="9" fillId="0" borderId="2" xfId="0" applyNumberFormat="1" applyFont="1" applyBorder="1" applyAlignment="1">
      <alignment horizontal="center" vertical="top"/>
    </xf>
    <xf numFmtId="3" fontId="9" fillId="0" borderId="2" xfId="0" applyNumberFormat="1" applyFont="1" applyBorder="1" applyAlignment="1">
      <alignment horizontal="right" vertical="top"/>
    </xf>
    <xf numFmtId="0" fontId="26" fillId="0" borderId="2" xfId="0" applyFont="1" applyBorder="1" applyAlignment="1">
      <alignment vertical="top"/>
    </xf>
    <xf numFmtId="0" fontId="26" fillId="0" borderId="0" xfId="0" applyFont="1" applyAlignment="1">
      <alignment vertical="top"/>
    </xf>
    <xf numFmtId="167" fontId="18" fillId="0" borderId="0" xfId="0" applyNumberFormat="1" applyFont="1"/>
    <xf numFmtId="0" fontId="17" fillId="0" borderId="0" xfId="0" quotePrefix="1" applyFont="1" applyAlignment="1">
      <alignment horizontal="left" vertical="top" wrapText="1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right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20">
    <cellStyle name="Comma [0] 2" xfId="1" xr:uid="{00000000-0005-0000-0000-000000000000}"/>
    <cellStyle name="Comma 2 4" xfId="2" xr:uid="{00000000-0005-0000-0000-000001000000}"/>
    <cellStyle name="Comma 3" xfId="3" xr:uid="{00000000-0005-0000-0000-000002000000}"/>
    <cellStyle name="Ledger 17 x 11 in" xfId="4" xr:uid="{00000000-0005-0000-0000-000003000000}"/>
    <cellStyle name="Normal" xfId="0" builtinId="0"/>
    <cellStyle name="Normal 10" xfId="5" xr:uid="{00000000-0005-0000-0000-000005000000}"/>
    <cellStyle name="Normal 11" xfId="6" xr:uid="{00000000-0005-0000-0000-000006000000}"/>
    <cellStyle name="Normal 12" xfId="7" xr:uid="{00000000-0005-0000-0000-000007000000}"/>
    <cellStyle name="Normal 14" xfId="8" xr:uid="{00000000-0005-0000-0000-000008000000}"/>
    <cellStyle name="Normal 15" xfId="9" xr:uid="{00000000-0005-0000-0000-000009000000}"/>
    <cellStyle name="Normal 16" xfId="10" xr:uid="{00000000-0005-0000-0000-00000A000000}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5" xfId="15" xr:uid="{00000000-0005-0000-0000-00000F000000}"/>
    <cellStyle name="Normal 6" xfId="16" xr:uid="{00000000-0005-0000-0000-000010000000}"/>
    <cellStyle name="Normal 7" xfId="17" xr:uid="{00000000-0005-0000-0000-000011000000}"/>
    <cellStyle name="Normal 8" xfId="18" xr:uid="{00000000-0005-0000-0000-000012000000}"/>
    <cellStyle name="Normal 9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="70" zoomScaleNormal="70" zoomScaleSheetLayoutView="70" workbookViewId="0">
      <selection activeCell="F10" sqref="F10"/>
    </sheetView>
  </sheetViews>
  <sheetFormatPr defaultRowHeight="15"/>
  <cols>
    <col min="1" max="1" width="5.7109375" customWidth="1"/>
    <col min="2" max="2" width="54.85546875" customWidth="1"/>
    <col min="3" max="3" width="10.85546875" customWidth="1"/>
    <col min="4" max="4" width="13" customWidth="1"/>
    <col min="5" max="5" width="11.140625" customWidth="1"/>
    <col min="6" max="6" width="10.7109375" customWidth="1"/>
    <col min="7" max="7" width="12.7109375" customWidth="1"/>
    <col min="8" max="8" width="16.28515625" customWidth="1"/>
    <col min="9" max="9" width="12.140625" customWidth="1"/>
    <col min="10" max="10" width="8" customWidth="1"/>
  </cols>
  <sheetData>
    <row r="1" spans="1:11" ht="24" customHeight="1">
      <c r="A1" s="121" t="s">
        <v>36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1" ht="45" customHeight="1">
      <c r="A2" s="119" t="s">
        <v>53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1" ht="16.5" hidden="1">
      <c r="A3" s="120" t="s">
        <v>52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1" ht="16.5" hidden="1">
      <c r="A4" s="120" t="s">
        <v>40</v>
      </c>
      <c r="B4" s="120"/>
      <c r="C4" s="120"/>
      <c r="D4" s="120"/>
      <c r="E4" s="120"/>
      <c r="F4" s="120"/>
      <c r="G4" s="120"/>
      <c r="H4" s="120"/>
      <c r="I4" s="120"/>
      <c r="J4" s="120"/>
    </row>
    <row r="5" spans="1:11" ht="41.1" hidden="1" customHeight="1">
      <c r="A5" s="120" t="s">
        <v>42</v>
      </c>
      <c r="B5" s="120"/>
      <c r="C5" s="120"/>
      <c r="D5" s="120"/>
      <c r="E5" s="120"/>
      <c r="F5" s="120"/>
      <c r="G5" s="120"/>
      <c r="H5" s="120"/>
      <c r="I5" s="120"/>
      <c r="J5" s="120"/>
    </row>
    <row r="6" spans="1:11" ht="16.5">
      <c r="A6" s="120" t="s">
        <v>63</v>
      </c>
      <c r="B6" s="120"/>
      <c r="C6" s="120"/>
      <c r="D6" s="120"/>
      <c r="E6" s="120"/>
      <c r="F6" s="120"/>
      <c r="G6" s="120"/>
      <c r="H6" s="120"/>
      <c r="I6" s="120"/>
      <c r="J6" s="120"/>
    </row>
    <row r="8" spans="1:11" ht="15.75">
      <c r="D8" s="123" t="s">
        <v>24</v>
      </c>
      <c r="E8" s="123"/>
      <c r="F8" s="123"/>
      <c r="G8" s="123"/>
      <c r="H8" s="123"/>
      <c r="I8" s="123"/>
      <c r="J8" s="123"/>
    </row>
    <row r="9" spans="1:11" ht="81.95" customHeight="1">
      <c r="A9" s="122" t="s">
        <v>1</v>
      </c>
      <c r="B9" s="122" t="s">
        <v>2</v>
      </c>
      <c r="C9" s="122" t="s">
        <v>35</v>
      </c>
      <c r="D9" s="122"/>
      <c r="E9" s="122" t="s">
        <v>59</v>
      </c>
      <c r="F9" s="122"/>
      <c r="G9" s="122" t="s">
        <v>51</v>
      </c>
      <c r="H9" s="122" t="s">
        <v>45</v>
      </c>
      <c r="I9" s="122" t="s">
        <v>46</v>
      </c>
      <c r="J9" s="122" t="s">
        <v>0</v>
      </c>
    </row>
    <row r="10" spans="1:11" ht="48" customHeight="1">
      <c r="A10" s="122"/>
      <c r="B10" s="122"/>
      <c r="C10" s="81" t="s">
        <v>20</v>
      </c>
      <c r="D10" s="81" t="s">
        <v>21</v>
      </c>
      <c r="E10" s="81" t="s">
        <v>20</v>
      </c>
      <c r="F10" s="81" t="s">
        <v>21</v>
      </c>
      <c r="G10" s="122"/>
      <c r="H10" s="122"/>
      <c r="I10" s="122"/>
      <c r="J10" s="122"/>
    </row>
    <row r="11" spans="1:11" s="29" customFormat="1" ht="15.75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 t="s">
        <v>33</v>
      </c>
      <c r="H11" s="28">
        <v>8</v>
      </c>
      <c r="I11" s="28" t="s">
        <v>44</v>
      </c>
      <c r="J11" s="28">
        <v>10</v>
      </c>
    </row>
    <row r="12" spans="1:11" s="15" customFormat="1" ht="18.95" customHeight="1">
      <c r="A12" s="32"/>
      <c r="B12" s="32" t="s">
        <v>25</v>
      </c>
      <c r="C12" s="33"/>
      <c r="D12" s="34">
        <f>D13+D26+D27+D28</f>
        <v>443.62000000000006</v>
      </c>
      <c r="E12" s="34"/>
      <c r="F12" s="34">
        <f>F13+F26+F27+F28</f>
        <v>64.78</v>
      </c>
      <c r="G12" s="34">
        <f>G13+G26+G27+G28</f>
        <v>508.4</v>
      </c>
      <c r="H12" s="34">
        <f>H13+H26+H27+H28</f>
        <v>972.15000000000009</v>
      </c>
      <c r="I12" s="35">
        <f>I13+I26+I27+I28</f>
        <v>1480.55</v>
      </c>
      <c r="J12" s="87"/>
      <c r="K12" s="117"/>
    </row>
    <row r="13" spans="1:11" s="14" customFormat="1" ht="38.450000000000003" customHeight="1">
      <c r="A13" s="36" t="s">
        <v>4</v>
      </c>
      <c r="B13" s="37" t="s">
        <v>38</v>
      </c>
      <c r="C13" s="83">
        <f t="shared" ref="C13:I13" si="0">C14+C15+C16+C17+C18+C19+C20+C21+C22+C23+C24+C25</f>
        <v>194.4</v>
      </c>
      <c r="D13" s="38">
        <f t="shared" si="0"/>
        <v>408.62000000000006</v>
      </c>
      <c r="E13" s="83">
        <f t="shared" si="0"/>
        <v>125</v>
      </c>
      <c r="F13" s="38">
        <f t="shared" si="0"/>
        <v>36.28</v>
      </c>
      <c r="G13" s="38">
        <f t="shared" si="0"/>
        <v>444.9</v>
      </c>
      <c r="H13" s="38">
        <f t="shared" si="0"/>
        <v>972.15000000000009</v>
      </c>
      <c r="I13" s="39">
        <f t="shared" si="0"/>
        <v>1417.05</v>
      </c>
      <c r="J13" s="88"/>
      <c r="K13" s="117"/>
    </row>
    <row r="14" spans="1:11" s="14" customFormat="1" ht="17.45" customHeight="1">
      <c r="A14" s="41">
        <v>1</v>
      </c>
      <c r="B14" s="40" t="s">
        <v>15</v>
      </c>
      <c r="C14" s="41">
        <v>21.2</v>
      </c>
      <c r="D14" s="78">
        <v>41.86</v>
      </c>
      <c r="E14" s="41">
        <v>12</v>
      </c>
      <c r="F14" s="88">
        <f>('PL2_PA bs 64,78 ty '!K22+'PL2_PA bs 64,78 ty '!K26)/1000</f>
        <v>3.4830000000000001</v>
      </c>
      <c r="G14" s="42">
        <f>D14+F14</f>
        <v>45.342999999999996</v>
      </c>
      <c r="H14" s="78">
        <v>144.15</v>
      </c>
      <c r="I14" s="85">
        <f>G14+H14</f>
        <v>189.49299999999999</v>
      </c>
      <c r="J14" s="88"/>
      <c r="K14" s="117"/>
    </row>
    <row r="15" spans="1:11" s="14" customFormat="1" ht="17.45" customHeight="1">
      <c r="A15" s="41">
        <v>2</v>
      </c>
      <c r="B15" s="40" t="s">
        <v>16</v>
      </c>
      <c r="C15" s="41">
        <v>24.9</v>
      </c>
      <c r="D15" s="78">
        <v>50.664999999999999</v>
      </c>
      <c r="E15" s="41">
        <v>15</v>
      </c>
      <c r="F15" s="88">
        <f>('PL2_PA bs 64,78 ty '!K23+'PL2_PA bs 64,78 ty '!K27)/1000</f>
        <v>4.3529999999999998</v>
      </c>
      <c r="G15" s="42">
        <f t="shared" ref="G15:G28" si="1">D15+F15</f>
        <v>55.018000000000001</v>
      </c>
      <c r="H15" s="78">
        <v>144.19999999999999</v>
      </c>
      <c r="I15" s="85">
        <f t="shared" ref="I15:I25" si="2">G15+H15</f>
        <v>199.21799999999999</v>
      </c>
      <c r="J15" s="88"/>
      <c r="K15" s="117"/>
    </row>
    <row r="16" spans="1:11" s="14" customFormat="1" ht="17.45" customHeight="1">
      <c r="A16" s="41">
        <v>3</v>
      </c>
      <c r="B16" s="40" t="s">
        <v>12</v>
      </c>
      <c r="C16" s="41">
        <v>38.5</v>
      </c>
      <c r="D16" s="78">
        <v>92.918000000000006</v>
      </c>
      <c r="E16" s="41">
        <v>32</v>
      </c>
      <c r="F16" s="88">
        <f>('PL2_PA bs 64,78 ty '!K20+'PL2_PA bs 64,78 ty '!K16)/1000</f>
        <v>9.2880000000000003</v>
      </c>
      <c r="G16" s="42">
        <f t="shared" si="1"/>
        <v>102.206</v>
      </c>
      <c r="H16" s="78">
        <v>129.6</v>
      </c>
      <c r="I16" s="85">
        <f t="shared" si="2"/>
        <v>231.80599999999998</v>
      </c>
      <c r="J16" s="88"/>
      <c r="K16" s="117"/>
    </row>
    <row r="17" spans="1:11" s="14" customFormat="1" ht="17.45" customHeight="1">
      <c r="A17" s="41">
        <v>4</v>
      </c>
      <c r="B17" s="40" t="s">
        <v>13</v>
      </c>
      <c r="C17" s="41">
        <v>35.5</v>
      </c>
      <c r="D17" s="78">
        <v>84.84</v>
      </c>
      <c r="E17" s="41">
        <v>29</v>
      </c>
      <c r="F17" s="88">
        <f>('PL2_PA bs 64,78 ty '!K17+'PL2_PA bs 64,78 ty '!K21)/1000</f>
        <v>8.4169999999999998</v>
      </c>
      <c r="G17" s="42">
        <f t="shared" si="1"/>
        <v>93.257000000000005</v>
      </c>
      <c r="H17" s="78">
        <v>142.5</v>
      </c>
      <c r="I17" s="85">
        <f t="shared" si="2"/>
        <v>235.75700000000001</v>
      </c>
      <c r="J17" s="88"/>
      <c r="K17" s="117"/>
    </row>
    <row r="18" spans="1:11" s="14" customFormat="1" ht="17.45" customHeight="1">
      <c r="A18" s="41">
        <v>5</v>
      </c>
      <c r="B18" s="40" t="s">
        <v>48</v>
      </c>
      <c r="C18" s="41">
        <v>14</v>
      </c>
      <c r="D18" s="78">
        <v>26.113</v>
      </c>
      <c r="E18" s="41">
        <v>7</v>
      </c>
      <c r="F18" s="88">
        <f>('PL2_PA bs 64,78 ty '!K31)/1000</f>
        <v>2.032</v>
      </c>
      <c r="G18" s="42">
        <f t="shared" si="1"/>
        <v>28.145</v>
      </c>
      <c r="H18" s="78">
        <v>54.9</v>
      </c>
      <c r="I18" s="85">
        <f t="shared" si="2"/>
        <v>83.045000000000002</v>
      </c>
      <c r="J18" s="88"/>
      <c r="K18" s="117"/>
    </row>
    <row r="19" spans="1:11" s="14" customFormat="1" ht="17.45" customHeight="1">
      <c r="A19" s="41">
        <v>6</v>
      </c>
      <c r="B19" s="40" t="s">
        <v>31</v>
      </c>
      <c r="C19" s="41">
        <v>8</v>
      </c>
      <c r="D19" s="78">
        <v>14.922000000000001</v>
      </c>
      <c r="E19" s="41">
        <v>4</v>
      </c>
      <c r="F19" s="88">
        <f>('PL2_PA bs 64,78 ty '!K30)/1000</f>
        <v>1.161</v>
      </c>
      <c r="G19" s="42">
        <f t="shared" si="1"/>
        <v>16.083000000000002</v>
      </c>
      <c r="H19" s="78">
        <v>51.2</v>
      </c>
      <c r="I19" s="85">
        <f t="shared" si="2"/>
        <v>67.283000000000001</v>
      </c>
      <c r="J19" s="88"/>
      <c r="K19" s="117"/>
    </row>
    <row r="20" spans="1:11" s="14" customFormat="1" ht="17.45" customHeight="1">
      <c r="A20" s="41">
        <v>7</v>
      </c>
      <c r="B20" s="40" t="s">
        <v>49</v>
      </c>
      <c r="C20" s="41">
        <v>24</v>
      </c>
      <c r="D20" s="78">
        <v>44.765000000000001</v>
      </c>
      <c r="E20" s="41">
        <v>12</v>
      </c>
      <c r="F20" s="88">
        <f>('PL2_PA bs 64,78 ty '!K29)/1000</f>
        <v>3.4830000000000001</v>
      </c>
      <c r="G20" s="42">
        <f t="shared" si="1"/>
        <v>48.247999999999998</v>
      </c>
      <c r="H20" s="78">
        <v>121.3</v>
      </c>
      <c r="I20" s="85">
        <f t="shared" si="2"/>
        <v>169.548</v>
      </c>
      <c r="J20" s="88"/>
      <c r="K20" s="117"/>
    </row>
    <row r="21" spans="1:11" s="14" customFormat="1" ht="17.45" customHeight="1">
      <c r="A21" s="41">
        <v>8</v>
      </c>
      <c r="B21" s="40" t="s">
        <v>14</v>
      </c>
      <c r="C21" s="41">
        <v>22.3</v>
      </c>
      <c r="D21" s="78">
        <v>41.345999999999997</v>
      </c>
      <c r="E21" s="41">
        <v>11</v>
      </c>
      <c r="F21" s="88">
        <f>('PL2_PA bs 64,78 ty '!K19+'PL2_PA bs 64,78 ty '!K25)/1000</f>
        <v>3.1930000000000001</v>
      </c>
      <c r="G21" s="42">
        <f t="shared" si="1"/>
        <v>44.538999999999994</v>
      </c>
      <c r="H21" s="78">
        <v>110.6</v>
      </c>
      <c r="I21" s="85">
        <f t="shared" si="2"/>
        <v>155.13899999999998</v>
      </c>
      <c r="J21" s="88"/>
      <c r="K21" s="117"/>
    </row>
    <row r="22" spans="1:11" s="14" customFormat="1" ht="17.45" customHeight="1">
      <c r="A22" s="41">
        <v>9</v>
      </c>
      <c r="B22" s="40" t="s">
        <v>50</v>
      </c>
      <c r="C22" s="41">
        <v>2</v>
      </c>
      <c r="D22" s="78">
        <v>3.73</v>
      </c>
      <c r="E22" s="41">
        <v>1</v>
      </c>
      <c r="F22" s="42">
        <f>('PL2_PA bs 64,78 ty '!K28)/1000</f>
        <v>0.28999999999999998</v>
      </c>
      <c r="G22" s="42">
        <f t="shared" si="1"/>
        <v>4.0199999999999996</v>
      </c>
      <c r="H22" s="78">
        <v>47.6</v>
      </c>
      <c r="I22" s="85">
        <f t="shared" si="2"/>
        <v>51.620000000000005</v>
      </c>
      <c r="J22" s="88"/>
      <c r="K22" s="117"/>
    </row>
    <row r="23" spans="1:11" s="14" customFormat="1" ht="17.45" customHeight="1">
      <c r="A23" s="41">
        <v>10</v>
      </c>
      <c r="B23" s="40" t="s">
        <v>22</v>
      </c>
      <c r="C23" s="41"/>
      <c r="D23" s="84"/>
      <c r="E23" s="41"/>
      <c r="F23" s="88"/>
      <c r="G23" s="42"/>
      <c r="H23" s="78">
        <v>2.6</v>
      </c>
      <c r="I23" s="85">
        <f t="shared" si="2"/>
        <v>2.6</v>
      </c>
      <c r="J23" s="88"/>
      <c r="K23" s="117"/>
    </row>
    <row r="24" spans="1:11" s="14" customFormat="1" ht="17.45" customHeight="1">
      <c r="A24" s="41">
        <v>11</v>
      </c>
      <c r="B24" s="40" t="s">
        <v>18</v>
      </c>
      <c r="C24" s="41">
        <v>4</v>
      </c>
      <c r="D24" s="78">
        <v>7.4610000000000003</v>
      </c>
      <c r="E24" s="41">
        <v>2</v>
      </c>
      <c r="F24" s="42">
        <f>('PL2_PA bs 64,78 ty '!K32)/1000</f>
        <v>0.57999999999999996</v>
      </c>
      <c r="G24" s="42">
        <f t="shared" si="1"/>
        <v>8.0410000000000004</v>
      </c>
      <c r="H24" s="78">
        <v>5.9</v>
      </c>
      <c r="I24" s="85">
        <f t="shared" si="2"/>
        <v>13.941000000000001</v>
      </c>
      <c r="J24" s="88"/>
      <c r="K24" s="117"/>
    </row>
    <row r="25" spans="1:11" s="14" customFormat="1" ht="17.45" customHeight="1">
      <c r="A25" s="41">
        <v>12</v>
      </c>
      <c r="B25" s="40" t="s">
        <v>23</v>
      </c>
      <c r="C25" s="41"/>
      <c r="D25" s="84"/>
      <c r="E25" s="41"/>
      <c r="F25" s="88"/>
      <c r="G25" s="42"/>
      <c r="H25" s="78">
        <v>17.600000000000001</v>
      </c>
      <c r="I25" s="85">
        <f t="shared" si="2"/>
        <v>17.600000000000001</v>
      </c>
      <c r="J25" s="88"/>
      <c r="K25" s="117"/>
    </row>
    <row r="26" spans="1:11" s="96" customFormat="1" ht="47.25">
      <c r="A26" s="91" t="s">
        <v>5</v>
      </c>
      <c r="B26" s="92" t="s">
        <v>8</v>
      </c>
      <c r="C26" s="93"/>
      <c r="D26" s="95">
        <v>35</v>
      </c>
      <c r="E26" s="94"/>
      <c r="F26" s="94"/>
      <c r="G26" s="95">
        <f t="shared" si="1"/>
        <v>35</v>
      </c>
      <c r="H26" s="95"/>
      <c r="I26" s="95">
        <f>G26+H26</f>
        <v>35</v>
      </c>
      <c r="J26" s="93"/>
      <c r="K26" s="117"/>
    </row>
    <row r="27" spans="1:11" s="30" customFormat="1" ht="48" customHeight="1">
      <c r="A27" s="36" t="s">
        <v>6</v>
      </c>
      <c r="B27" s="37" t="s">
        <v>55</v>
      </c>
      <c r="C27" s="43"/>
      <c r="D27" s="44"/>
      <c r="E27" s="44"/>
      <c r="F27" s="95">
        <v>15</v>
      </c>
      <c r="G27" s="95">
        <f t="shared" si="1"/>
        <v>15</v>
      </c>
      <c r="H27" s="85"/>
      <c r="I27" s="95">
        <f t="shared" ref="I27:I28" si="3">G27+H27</f>
        <v>15</v>
      </c>
      <c r="J27" s="43"/>
      <c r="K27" s="117"/>
    </row>
    <row r="28" spans="1:11" s="30" customFormat="1" ht="94.5">
      <c r="A28" s="36" t="s">
        <v>57</v>
      </c>
      <c r="B28" s="37" t="s">
        <v>58</v>
      </c>
      <c r="C28" s="43"/>
      <c r="D28" s="44"/>
      <c r="E28" s="44"/>
      <c r="F28" s="95">
        <v>13.5</v>
      </c>
      <c r="G28" s="95">
        <f t="shared" si="1"/>
        <v>13.5</v>
      </c>
      <c r="H28" s="85"/>
      <c r="I28" s="95">
        <f t="shared" si="3"/>
        <v>13.5</v>
      </c>
      <c r="J28" s="43"/>
      <c r="K28" s="117"/>
    </row>
    <row r="29" spans="1:11" ht="15.75">
      <c r="A29" s="22"/>
      <c r="B29" s="22"/>
      <c r="C29" s="22"/>
      <c r="D29" s="22"/>
      <c r="E29" s="22"/>
      <c r="F29" s="22"/>
      <c r="G29" s="22"/>
      <c r="H29" s="22"/>
      <c r="I29" s="86"/>
      <c r="J29" s="22"/>
    </row>
    <row r="31" spans="1:11" s="14" customFormat="1" ht="15.75">
      <c r="B31" s="30" t="s">
        <v>43</v>
      </c>
    </row>
    <row r="32" spans="1:11" s="82" customFormat="1" ht="53.1" customHeight="1">
      <c r="B32" s="118" t="s">
        <v>47</v>
      </c>
      <c r="C32" s="118"/>
      <c r="D32" s="118"/>
      <c r="E32" s="118"/>
      <c r="F32" s="118"/>
      <c r="G32" s="118"/>
      <c r="H32" s="118"/>
      <c r="I32" s="118"/>
      <c r="J32" s="118"/>
    </row>
  </sheetData>
  <mergeCells count="16">
    <mergeCell ref="B32:J32"/>
    <mergeCell ref="A2:J2"/>
    <mergeCell ref="A4:J4"/>
    <mergeCell ref="A1:J1"/>
    <mergeCell ref="H9:H10"/>
    <mergeCell ref="I9:I10"/>
    <mergeCell ref="G9:G10"/>
    <mergeCell ref="A9:A10"/>
    <mergeCell ref="B9:B10"/>
    <mergeCell ref="C9:D9"/>
    <mergeCell ref="E9:F9"/>
    <mergeCell ref="J9:J10"/>
    <mergeCell ref="D8:J8"/>
    <mergeCell ref="A3:J3"/>
    <mergeCell ref="A5:J5"/>
    <mergeCell ref="A6:J6"/>
  </mergeCells>
  <pageMargins left="0.2" right="0.2" top="0.33" bottom="0.59055118110236227" header="0.31496062992125984" footer="0.31496062992125984"/>
  <pageSetup paperSize="9" scale="90" orientation="landscape" verticalDpi="300" r:id="rId1"/>
  <headerFooter>
    <oddFooter>&amp;C&amp;"Times New Roman,Regular"&amp;P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5"/>
  <sheetViews>
    <sheetView topLeftCell="A28" zoomScale="70" zoomScaleNormal="70" workbookViewId="0">
      <selection activeCell="R33" sqref="R33"/>
    </sheetView>
  </sheetViews>
  <sheetFormatPr defaultColWidth="8.7109375" defaultRowHeight="15.75"/>
  <cols>
    <col min="1" max="1" width="4.7109375" style="1" customWidth="1"/>
    <col min="2" max="2" width="43.42578125" style="2" customWidth="1"/>
    <col min="3" max="3" width="7.140625" style="77" hidden="1" customWidth="1"/>
    <col min="4" max="4" width="7.28515625" style="77" hidden="1" customWidth="1"/>
    <col min="5" max="5" width="8.42578125" style="77" hidden="1" customWidth="1"/>
    <col min="6" max="6" width="10.42578125" style="77" hidden="1" customWidth="1"/>
    <col min="7" max="7" width="11.42578125" style="77" hidden="1" customWidth="1"/>
    <col min="8" max="9" width="8.140625" style="2" customWidth="1"/>
    <col min="10" max="10" width="9.140625" style="2" customWidth="1"/>
    <col min="11" max="11" width="13" style="2" customWidth="1"/>
    <col min="12" max="12" width="12.140625" style="2" customWidth="1"/>
    <col min="13" max="13" width="7.5703125" style="45" customWidth="1"/>
    <col min="14" max="16384" width="8.7109375" style="45"/>
  </cols>
  <sheetData>
    <row r="1" spans="1:13" ht="18.75">
      <c r="A1" s="126" t="s">
        <v>37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67.5" customHeight="1">
      <c r="A2" s="126" t="s">
        <v>60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3" ht="20.100000000000001" hidden="1" customHeight="1">
      <c r="A3" s="129" t="s">
        <v>52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3" ht="22.5" hidden="1" customHeight="1">
      <c r="A4" s="129" t="s">
        <v>41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</row>
    <row r="5" spans="1:13" s="90" customFormat="1" ht="17.25" hidden="1">
      <c r="A5" s="129" t="s">
        <v>42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</row>
    <row r="6" spans="1:13" s="90" customFormat="1" ht="17.25">
      <c r="A6" s="129" t="str">
        <f>+PL1_TH!A6</f>
        <v>(Kèm theo Nghị quyết số         /NQ-HĐND ngày 31 tháng 3 năm 2023 của Hội đồng nhân dân Tỉnh)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</row>
    <row r="7" spans="1:13" ht="18.600000000000001" customHeight="1">
      <c r="A7" s="80"/>
      <c r="B7" s="80"/>
      <c r="C7" s="97"/>
      <c r="D7" s="97"/>
      <c r="E7" s="97"/>
      <c r="F7" s="97"/>
      <c r="G7" s="97"/>
      <c r="H7" s="80"/>
      <c r="I7" s="80"/>
      <c r="J7" s="80"/>
      <c r="K7" s="80"/>
      <c r="L7" s="80"/>
      <c r="M7" s="80"/>
    </row>
    <row r="8" spans="1:13" ht="15.6" customHeight="1">
      <c r="A8" s="3"/>
      <c r="B8" s="3"/>
      <c r="C8" s="127" t="s">
        <v>62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</row>
    <row r="9" spans="1:13" ht="26.45" customHeight="1">
      <c r="A9" s="128" t="s">
        <v>1</v>
      </c>
      <c r="B9" s="128" t="s">
        <v>2</v>
      </c>
      <c r="C9" s="124" t="s">
        <v>7</v>
      </c>
      <c r="D9" s="124"/>
      <c r="E9" s="124"/>
      <c r="F9" s="124" t="s">
        <v>34</v>
      </c>
      <c r="G9" s="124" t="s">
        <v>9</v>
      </c>
      <c r="H9" s="125" t="s">
        <v>7</v>
      </c>
      <c r="I9" s="125"/>
      <c r="J9" s="125"/>
      <c r="K9" s="125" t="s">
        <v>34</v>
      </c>
      <c r="L9" s="125" t="s">
        <v>9</v>
      </c>
      <c r="M9" s="125" t="s">
        <v>0</v>
      </c>
    </row>
    <row r="10" spans="1:13" ht="81.599999999999994" customHeight="1">
      <c r="A10" s="128"/>
      <c r="B10" s="128"/>
      <c r="C10" s="31" t="s">
        <v>19</v>
      </c>
      <c r="D10" s="124" t="s">
        <v>3</v>
      </c>
      <c r="E10" s="124"/>
      <c r="F10" s="124"/>
      <c r="G10" s="124"/>
      <c r="H10" s="98" t="s">
        <v>19</v>
      </c>
      <c r="I10" s="125" t="s">
        <v>3</v>
      </c>
      <c r="J10" s="125"/>
      <c r="K10" s="125"/>
      <c r="L10" s="125"/>
      <c r="M10" s="125"/>
    </row>
    <row r="11" spans="1:13">
      <c r="A11" s="13">
        <v>1</v>
      </c>
      <c r="B11" s="13">
        <v>2</v>
      </c>
      <c r="C11" s="58"/>
      <c r="D11" s="59"/>
      <c r="E11" s="58"/>
      <c r="F11" s="59"/>
      <c r="G11" s="58"/>
      <c r="H11" s="4">
        <v>3</v>
      </c>
      <c r="I11" s="13">
        <v>4</v>
      </c>
      <c r="J11" s="4">
        <v>5</v>
      </c>
      <c r="K11" s="13">
        <v>6</v>
      </c>
      <c r="L11" s="4">
        <v>7</v>
      </c>
      <c r="M11" s="13">
        <v>8</v>
      </c>
    </row>
    <row r="12" spans="1:13" s="46" customFormat="1" ht="23.45" hidden="1" customHeight="1">
      <c r="A12" s="23"/>
      <c r="B12" s="24"/>
      <c r="C12" s="60"/>
      <c r="D12" s="61"/>
      <c r="E12" s="60">
        <f>E15+E18+E24</f>
        <v>125</v>
      </c>
      <c r="F12" s="62"/>
      <c r="G12" s="62"/>
      <c r="H12" s="25"/>
      <c r="I12" s="99"/>
      <c r="J12" s="25">
        <f>J15+J18+J24</f>
        <v>125</v>
      </c>
      <c r="K12" s="26"/>
      <c r="L12" s="26"/>
    </row>
    <row r="13" spans="1:13" s="47" customFormat="1" ht="26.1" customHeight="1">
      <c r="A13" s="7"/>
      <c r="B13" s="7" t="s">
        <v>61</v>
      </c>
      <c r="C13" s="63"/>
      <c r="D13" s="63"/>
      <c r="E13" s="63"/>
      <c r="F13" s="64">
        <v>36280</v>
      </c>
      <c r="G13" s="65"/>
      <c r="H13" s="8"/>
      <c r="I13" s="8"/>
      <c r="J13" s="8"/>
      <c r="K13" s="9">
        <f>K14+K33+K34</f>
        <v>64780</v>
      </c>
      <c r="L13" s="10"/>
      <c r="M13" s="51"/>
    </row>
    <row r="14" spans="1:13" s="116" customFormat="1" ht="35.450000000000003" customHeight="1">
      <c r="A14" s="109" t="s">
        <v>26</v>
      </c>
      <c r="B14" s="110" t="s">
        <v>38</v>
      </c>
      <c r="C14" s="111">
        <f>C15+C18+C24</f>
        <v>63</v>
      </c>
      <c r="D14" s="111"/>
      <c r="E14" s="111">
        <f>E15+E18+E24</f>
        <v>125</v>
      </c>
      <c r="F14" s="112">
        <f>F15+F18+F24</f>
        <v>36280</v>
      </c>
      <c r="G14" s="112"/>
      <c r="H14" s="113">
        <v>63</v>
      </c>
      <c r="I14" s="113"/>
      <c r="J14" s="113">
        <v>125</v>
      </c>
      <c r="K14" s="114">
        <f>K15+K18+K24</f>
        <v>36280</v>
      </c>
      <c r="L14" s="114"/>
      <c r="M14" s="115"/>
    </row>
    <row r="15" spans="1:13" s="46" customFormat="1" ht="34.5" customHeight="1">
      <c r="A15" s="16" t="s">
        <v>4</v>
      </c>
      <c r="B15" s="19" t="s">
        <v>10</v>
      </c>
      <c r="C15" s="66">
        <v>2</v>
      </c>
      <c r="D15" s="67">
        <v>20</v>
      </c>
      <c r="E15" s="67">
        <f>D15*C15</f>
        <v>40</v>
      </c>
      <c r="F15" s="68">
        <f>F16+F17</f>
        <v>11609.6</v>
      </c>
      <c r="G15" s="69">
        <f>F15/C15</f>
        <v>5804.8</v>
      </c>
      <c r="H15" s="16">
        <v>2</v>
      </c>
      <c r="I15" s="100">
        <v>20</v>
      </c>
      <c r="J15" s="100">
        <v>40</v>
      </c>
      <c r="K15" s="48">
        <f>K16+K17</f>
        <v>11610</v>
      </c>
      <c r="L15" s="18">
        <v>5805</v>
      </c>
      <c r="M15" s="49"/>
    </row>
    <row r="16" spans="1:13">
      <c r="A16" s="12">
        <v>1</v>
      </c>
      <c r="B16" s="11" t="s">
        <v>12</v>
      </c>
      <c r="C16" s="70">
        <v>1</v>
      </c>
      <c r="D16" s="71">
        <v>20</v>
      </c>
      <c r="E16" s="71">
        <f>D16*C16</f>
        <v>20</v>
      </c>
      <c r="F16" s="72">
        <f>$F$13/$E$14*E16</f>
        <v>5804.8</v>
      </c>
      <c r="G16" s="72"/>
      <c r="H16" s="5">
        <v>1</v>
      </c>
      <c r="I16" s="101">
        <v>20</v>
      </c>
      <c r="J16" s="101">
        <v>20</v>
      </c>
      <c r="K16" s="6">
        <v>5805</v>
      </c>
      <c r="L16" s="6"/>
      <c r="M16" s="50"/>
    </row>
    <row r="17" spans="1:15">
      <c r="A17" s="12">
        <v>2</v>
      </c>
      <c r="B17" s="11" t="s">
        <v>13</v>
      </c>
      <c r="C17" s="70">
        <v>1</v>
      </c>
      <c r="D17" s="71">
        <v>20</v>
      </c>
      <c r="E17" s="71">
        <f>D17*C17</f>
        <v>20</v>
      </c>
      <c r="F17" s="72">
        <f>$F$13/$E$14*E17</f>
        <v>5804.8</v>
      </c>
      <c r="G17" s="72"/>
      <c r="H17" s="5">
        <v>1</v>
      </c>
      <c r="I17" s="101">
        <v>20</v>
      </c>
      <c r="J17" s="101">
        <v>20</v>
      </c>
      <c r="K17" s="6">
        <v>5805</v>
      </c>
      <c r="L17" s="6"/>
      <c r="M17" s="50"/>
    </row>
    <row r="18" spans="1:15" s="46" customFormat="1" ht="31.5">
      <c r="A18" s="16" t="s">
        <v>5</v>
      </c>
      <c r="B18" s="19" t="s">
        <v>11</v>
      </c>
      <c r="C18" s="66">
        <f>SUM(C19:C23)</f>
        <v>12</v>
      </c>
      <c r="D18" s="67">
        <v>3</v>
      </c>
      <c r="E18" s="67">
        <f>D18*C18</f>
        <v>36</v>
      </c>
      <c r="F18" s="68">
        <f>F19+F20+F21+F22+F23</f>
        <v>10448.64</v>
      </c>
      <c r="G18" s="69">
        <f>F18/C18</f>
        <v>870.71999999999991</v>
      </c>
      <c r="H18" s="16">
        <v>12</v>
      </c>
      <c r="I18" s="100">
        <v>3</v>
      </c>
      <c r="J18" s="100">
        <v>36</v>
      </c>
      <c r="K18" s="48">
        <f>K19+K20+K21+K22+K23</f>
        <v>10450</v>
      </c>
      <c r="L18" s="18">
        <v>871</v>
      </c>
      <c r="M18" s="49"/>
    </row>
    <row r="19" spans="1:15">
      <c r="A19" s="12">
        <v>1</v>
      </c>
      <c r="B19" s="11" t="s">
        <v>14</v>
      </c>
      <c r="C19" s="70"/>
      <c r="D19" s="71"/>
      <c r="E19" s="71"/>
      <c r="F19" s="72"/>
      <c r="G19" s="72"/>
      <c r="H19" s="5"/>
      <c r="I19" s="101"/>
      <c r="J19" s="101"/>
      <c r="K19" s="6"/>
      <c r="L19" s="6"/>
      <c r="M19" s="50"/>
    </row>
    <row r="20" spans="1:15">
      <c r="A20" s="12">
        <v>2</v>
      </c>
      <c r="B20" s="11" t="s">
        <v>12</v>
      </c>
      <c r="C20" s="70">
        <v>4</v>
      </c>
      <c r="D20" s="71">
        <v>3</v>
      </c>
      <c r="E20" s="71">
        <f>D20*C20</f>
        <v>12</v>
      </c>
      <c r="F20" s="73">
        <f>$F$13/$E$14*E20</f>
        <v>3482.88</v>
      </c>
      <c r="G20" s="72"/>
      <c r="H20" s="5">
        <v>4</v>
      </c>
      <c r="I20" s="101">
        <v>3</v>
      </c>
      <c r="J20" s="101">
        <v>12</v>
      </c>
      <c r="K20" s="6">
        <v>3483</v>
      </c>
      <c r="L20" s="6"/>
      <c r="M20" s="50"/>
    </row>
    <row r="21" spans="1:15">
      <c r="A21" s="12">
        <v>3</v>
      </c>
      <c r="B21" s="11" t="s">
        <v>13</v>
      </c>
      <c r="C21" s="70">
        <v>3</v>
      </c>
      <c r="D21" s="71">
        <v>3</v>
      </c>
      <c r="E21" s="71">
        <f>D21*C21</f>
        <v>9</v>
      </c>
      <c r="F21" s="73">
        <f>$F$13/$E$14*E21</f>
        <v>2612.16</v>
      </c>
      <c r="G21" s="72"/>
      <c r="H21" s="5">
        <v>3</v>
      </c>
      <c r="I21" s="101">
        <v>3</v>
      </c>
      <c r="J21" s="101">
        <v>9</v>
      </c>
      <c r="K21" s="6">
        <v>2612</v>
      </c>
      <c r="L21" s="6"/>
      <c r="M21" s="50"/>
    </row>
    <row r="22" spans="1:15">
      <c r="A22" s="12">
        <v>4</v>
      </c>
      <c r="B22" s="11" t="s">
        <v>15</v>
      </c>
      <c r="C22" s="70">
        <v>2</v>
      </c>
      <c r="D22" s="71">
        <v>3</v>
      </c>
      <c r="E22" s="71">
        <f>D22*C22</f>
        <v>6</v>
      </c>
      <c r="F22" s="73">
        <f>$F$13/$E$14*E22</f>
        <v>1741.44</v>
      </c>
      <c r="G22" s="72"/>
      <c r="H22" s="5">
        <v>2</v>
      </c>
      <c r="I22" s="101">
        <v>3</v>
      </c>
      <c r="J22" s="101">
        <v>6</v>
      </c>
      <c r="K22" s="6">
        <v>1742</v>
      </c>
      <c r="L22" s="6"/>
      <c r="M22" s="52"/>
    </row>
    <row r="23" spans="1:15" ht="18" customHeight="1">
      <c r="A23" s="12">
        <v>5</v>
      </c>
      <c r="B23" s="11" t="s">
        <v>16</v>
      </c>
      <c r="C23" s="70">
        <v>3</v>
      </c>
      <c r="D23" s="71">
        <v>3</v>
      </c>
      <c r="E23" s="71">
        <f>D23*C23</f>
        <v>9</v>
      </c>
      <c r="F23" s="73">
        <f>$F$13/$E$14*E23</f>
        <v>2612.16</v>
      </c>
      <c r="G23" s="72"/>
      <c r="H23" s="5">
        <v>3</v>
      </c>
      <c r="I23" s="101">
        <v>3</v>
      </c>
      <c r="J23" s="101">
        <v>9</v>
      </c>
      <c r="K23" s="6">
        <v>2613</v>
      </c>
      <c r="L23" s="6"/>
      <c r="M23" s="50"/>
    </row>
    <row r="24" spans="1:15" s="46" customFormat="1" ht="18.600000000000001" customHeight="1">
      <c r="A24" s="16" t="s">
        <v>6</v>
      </c>
      <c r="B24" s="17" t="s">
        <v>17</v>
      </c>
      <c r="C24" s="66">
        <f>SUM(C25:C32)</f>
        <v>49</v>
      </c>
      <c r="D24" s="67">
        <v>1</v>
      </c>
      <c r="E24" s="67">
        <f>D24*C24</f>
        <v>49</v>
      </c>
      <c r="F24" s="68">
        <f>SUM(F25:F32)</f>
        <v>14221.759999999998</v>
      </c>
      <c r="G24" s="69">
        <f>F24/C24</f>
        <v>290.23999999999995</v>
      </c>
      <c r="H24" s="16">
        <v>49</v>
      </c>
      <c r="I24" s="100">
        <v>1</v>
      </c>
      <c r="J24" s="100">
        <v>49</v>
      </c>
      <c r="K24" s="48">
        <f>K25+K26+K27+K28+K29+K30+K31+K32</f>
        <v>14220</v>
      </c>
      <c r="L24" s="18">
        <v>290</v>
      </c>
      <c r="M24" s="49"/>
    </row>
    <row r="25" spans="1:15">
      <c r="A25" s="12">
        <v>1</v>
      </c>
      <c r="B25" s="11" t="s">
        <v>14</v>
      </c>
      <c r="C25" s="70">
        <v>11</v>
      </c>
      <c r="D25" s="74">
        <v>1</v>
      </c>
      <c r="E25" s="71">
        <f t="shared" ref="E25:E32" si="0">D25*C25</f>
        <v>11</v>
      </c>
      <c r="F25" s="72">
        <f t="shared" ref="F25:F32" si="1">$F$13/$E$14*E25</f>
        <v>3192.6400000000003</v>
      </c>
      <c r="G25" s="72"/>
      <c r="H25" s="5">
        <v>11</v>
      </c>
      <c r="I25" s="102">
        <v>1</v>
      </c>
      <c r="J25" s="101">
        <v>11</v>
      </c>
      <c r="K25" s="6">
        <v>3193</v>
      </c>
      <c r="L25" s="6"/>
      <c r="M25" s="50"/>
    </row>
    <row r="26" spans="1:15">
      <c r="A26" s="12">
        <v>2</v>
      </c>
      <c r="B26" s="11" t="s">
        <v>27</v>
      </c>
      <c r="C26" s="70">
        <v>6</v>
      </c>
      <c r="D26" s="74">
        <v>1</v>
      </c>
      <c r="E26" s="71">
        <f t="shared" si="0"/>
        <v>6</v>
      </c>
      <c r="F26" s="72">
        <f t="shared" si="1"/>
        <v>1741.44</v>
      </c>
      <c r="G26" s="72"/>
      <c r="H26" s="5">
        <v>6</v>
      </c>
      <c r="I26" s="102">
        <v>1</v>
      </c>
      <c r="J26" s="101">
        <v>6</v>
      </c>
      <c r="K26" s="6">
        <v>1741</v>
      </c>
      <c r="L26" s="6"/>
      <c r="M26" s="50"/>
      <c r="O26" s="79"/>
    </row>
    <row r="27" spans="1:15">
      <c r="A27" s="12">
        <v>3</v>
      </c>
      <c r="B27" s="11" t="s">
        <v>28</v>
      </c>
      <c r="C27" s="70">
        <v>6</v>
      </c>
      <c r="D27" s="74">
        <v>1</v>
      </c>
      <c r="E27" s="71">
        <f t="shared" si="0"/>
        <v>6</v>
      </c>
      <c r="F27" s="72">
        <f t="shared" si="1"/>
        <v>1741.44</v>
      </c>
      <c r="G27" s="72"/>
      <c r="H27" s="5">
        <v>6</v>
      </c>
      <c r="I27" s="102">
        <v>1</v>
      </c>
      <c r="J27" s="101">
        <v>6</v>
      </c>
      <c r="K27" s="6">
        <v>1740</v>
      </c>
      <c r="L27" s="6"/>
      <c r="M27" s="50"/>
      <c r="O27" s="79"/>
    </row>
    <row r="28" spans="1:15">
      <c r="A28" s="12">
        <v>4</v>
      </c>
      <c r="B28" s="11" t="s">
        <v>29</v>
      </c>
      <c r="C28" s="70">
        <v>1</v>
      </c>
      <c r="D28" s="74">
        <v>1</v>
      </c>
      <c r="E28" s="71">
        <f t="shared" si="0"/>
        <v>1</v>
      </c>
      <c r="F28" s="72">
        <f t="shared" si="1"/>
        <v>290.24</v>
      </c>
      <c r="G28" s="72"/>
      <c r="H28" s="5">
        <v>1</v>
      </c>
      <c r="I28" s="102">
        <v>1</v>
      </c>
      <c r="J28" s="101">
        <v>1</v>
      </c>
      <c r="K28" s="6">
        <v>290</v>
      </c>
      <c r="L28" s="6"/>
      <c r="M28" s="50"/>
    </row>
    <row r="29" spans="1:15">
      <c r="A29" s="12">
        <v>5</v>
      </c>
      <c r="B29" s="11" t="s">
        <v>30</v>
      </c>
      <c r="C29" s="70">
        <v>12</v>
      </c>
      <c r="D29" s="74">
        <v>1</v>
      </c>
      <c r="E29" s="71">
        <f t="shared" si="0"/>
        <v>12</v>
      </c>
      <c r="F29" s="72">
        <f t="shared" si="1"/>
        <v>3482.88</v>
      </c>
      <c r="G29" s="72"/>
      <c r="H29" s="5">
        <v>12</v>
      </c>
      <c r="I29" s="102">
        <v>1</v>
      </c>
      <c r="J29" s="101">
        <v>12</v>
      </c>
      <c r="K29" s="6">
        <v>3483</v>
      </c>
      <c r="L29" s="6"/>
      <c r="M29" s="50"/>
    </row>
    <row r="30" spans="1:15">
      <c r="A30" s="12">
        <v>6</v>
      </c>
      <c r="B30" s="11" t="s">
        <v>31</v>
      </c>
      <c r="C30" s="70">
        <v>4</v>
      </c>
      <c r="D30" s="74">
        <v>1</v>
      </c>
      <c r="E30" s="71">
        <f t="shared" si="0"/>
        <v>4</v>
      </c>
      <c r="F30" s="72">
        <f t="shared" si="1"/>
        <v>1160.96</v>
      </c>
      <c r="G30" s="72"/>
      <c r="H30" s="5">
        <v>4</v>
      </c>
      <c r="I30" s="102">
        <v>1</v>
      </c>
      <c r="J30" s="101">
        <v>4</v>
      </c>
      <c r="K30" s="6">
        <v>1161</v>
      </c>
      <c r="L30" s="6"/>
      <c r="M30" s="50"/>
    </row>
    <row r="31" spans="1:15">
      <c r="A31" s="12">
        <v>7</v>
      </c>
      <c r="B31" s="20" t="s">
        <v>32</v>
      </c>
      <c r="C31" s="70">
        <v>7</v>
      </c>
      <c r="D31" s="74">
        <v>1</v>
      </c>
      <c r="E31" s="71">
        <f t="shared" si="0"/>
        <v>7</v>
      </c>
      <c r="F31" s="72">
        <f t="shared" si="1"/>
        <v>2031.68</v>
      </c>
      <c r="G31" s="72"/>
      <c r="H31" s="5">
        <v>7</v>
      </c>
      <c r="I31" s="102">
        <v>1</v>
      </c>
      <c r="J31" s="101">
        <v>7</v>
      </c>
      <c r="K31" s="6">
        <v>2032</v>
      </c>
      <c r="L31" s="6"/>
      <c r="M31" s="50"/>
    </row>
    <row r="32" spans="1:15" ht="14.45" customHeight="1">
      <c r="A32" s="12">
        <v>8</v>
      </c>
      <c r="B32" s="20" t="s">
        <v>18</v>
      </c>
      <c r="C32" s="70">
        <v>2</v>
      </c>
      <c r="D32" s="74">
        <v>1</v>
      </c>
      <c r="E32" s="71">
        <f t="shared" si="0"/>
        <v>2</v>
      </c>
      <c r="F32" s="72">
        <f t="shared" si="1"/>
        <v>580.48</v>
      </c>
      <c r="G32" s="72"/>
      <c r="H32" s="5">
        <v>2</v>
      </c>
      <c r="I32" s="102">
        <v>1</v>
      </c>
      <c r="J32" s="101">
        <v>2</v>
      </c>
      <c r="K32" s="6">
        <v>580</v>
      </c>
      <c r="L32" s="6"/>
      <c r="M32" s="50"/>
    </row>
    <row r="33" spans="1:13" s="57" customFormat="1" ht="42.6" customHeight="1">
      <c r="A33" s="54" t="s">
        <v>39</v>
      </c>
      <c r="B33" s="55" t="s">
        <v>55</v>
      </c>
      <c r="C33" s="75"/>
      <c r="D33" s="75"/>
      <c r="E33" s="75"/>
      <c r="F33" s="75">
        <v>15000</v>
      </c>
      <c r="G33" s="75"/>
      <c r="H33" s="56"/>
      <c r="I33" s="56"/>
      <c r="J33" s="56"/>
      <c r="K33" s="56">
        <v>15000</v>
      </c>
      <c r="L33" s="56"/>
      <c r="M33" s="89"/>
    </row>
    <row r="34" spans="1:13" s="108" customFormat="1" ht="80.45" customHeight="1">
      <c r="A34" s="103" t="s">
        <v>54</v>
      </c>
      <c r="B34" s="104" t="s">
        <v>56</v>
      </c>
      <c r="C34" s="105"/>
      <c r="D34" s="105"/>
      <c r="E34" s="105"/>
      <c r="F34" s="105">
        <v>13500</v>
      </c>
      <c r="G34" s="105"/>
      <c r="H34" s="106"/>
      <c r="I34" s="106"/>
      <c r="J34" s="106"/>
      <c r="K34" s="56">
        <v>13500</v>
      </c>
      <c r="L34" s="106"/>
      <c r="M34" s="107"/>
    </row>
    <row r="35" spans="1:13">
      <c r="A35" s="27"/>
      <c r="B35" s="21"/>
      <c r="C35" s="76"/>
      <c r="D35" s="76"/>
      <c r="E35" s="76"/>
      <c r="F35" s="76"/>
      <c r="G35" s="76"/>
      <c r="H35" s="21"/>
      <c r="I35" s="21"/>
      <c r="J35" s="21"/>
      <c r="K35" s="21"/>
      <c r="L35" s="21"/>
      <c r="M35" s="53"/>
    </row>
  </sheetData>
  <mergeCells count="18">
    <mergeCell ref="A2:M2"/>
    <mergeCell ref="A1:M1"/>
    <mergeCell ref="C9:E9"/>
    <mergeCell ref="D10:E10"/>
    <mergeCell ref="M9:M10"/>
    <mergeCell ref="C8:M8"/>
    <mergeCell ref="A9:A10"/>
    <mergeCell ref="B9:B10"/>
    <mergeCell ref="A3:M3"/>
    <mergeCell ref="A4:M4"/>
    <mergeCell ref="A5:M5"/>
    <mergeCell ref="A6:M6"/>
    <mergeCell ref="F9:F10"/>
    <mergeCell ref="G9:G10"/>
    <mergeCell ref="K9:K10"/>
    <mergeCell ref="L9:L10"/>
    <mergeCell ref="H9:J9"/>
    <mergeCell ref="I10:J10"/>
  </mergeCells>
  <pageMargins left="0.39370078740157483" right="0.39370078740157483" top="0.47244094488188981" bottom="0.47244094488188981" header="0.31496062992125984" footer="0.31496062992125984"/>
  <pageSetup paperSize="9" scale="82" fitToHeight="0" orientation="portrait" r:id="rId1"/>
  <headerFooter>
    <oddFooter>&amp;C&amp;"Times New Roman,Regular"&amp;12&amp;P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PL1_TH</vt:lpstr>
      <vt:lpstr>PL2_PA bs 64,78 ty </vt:lpstr>
      <vt:lpstr>PL1_TH!Print_Titles</vt:lpstr>
      <vt:lpstr>'PL2_PA bs 64,78 ty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 Tan Vuong</dc:creator>
  <cp:lastModifiedBy>Admin</cp:lastModifiedBy>
  <cp:lastPrinted>2023-04-06T08:29:50Z</cp:lastPrinted>
  <dcterms:created xsi:type="dcterms:W3CDTF">2016-03-22T12:02:54Z</dcterms:created>
  <dcterms:modified xsi:type="dcterms:W3CDTF">2023-04-06T08:29:57Z</dcterms:modified>
</cp:coreProperties>
</file>