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19170" windowHeight="7665" tabRatio="782"/>
  </bookViews>
  <sheets>
    <sheet name="PL1-TH" sheetId="21" r:id="rId1"/>
    <sheet name="PL2-chi tiet" sheetId="30" r:id="rId2"/>
  </sheets>
  <definedNames>
    <definedName name="_xlnm.Print_Titles" localSheetId="0">'PL1-TH'!$6:$9</definedName>
    <definedName name="_xlnm.Print_Titles" localSheetId="1">'PL2-chi tiet'!$6:$9</definedName>
  </definedNames>
  <calcPr calcId="144525"/>
</workbook>
</file>

<file path=xl/calcChain.xml><?xml version="1.0" encoding="utf-8"?>
<calcChain xmlns="http://schemas.openxmlformats.org/spreadsheetml/2006/main">
  <c r="L175" i="30" l="1"/>
  <c r="G205" i="30"/>
  <c r="G204" i="30" s="1"/>
  <c r="H205" i="30"/>
  <c r="H204" i="30" s="1"/>
  <c r="K205" i="30"/>
  <c r="K204" i="30" s="1"/>
  <c r="L205" i="30"/>
  <c r="L204" i="30" s="1"/>
  <c r="N205" i="30"/>
  <c r="N204" i="30" s="1"/>
  <c r="O205" i="30"/>
  <c r="O204" i="30" s="1"/>
  <c r="F205" i="30"/>
  <c r="F204" i="30" s="1"/>
  <c r="G136" i="30"/>
  <c r="H136" i="30"/>
  <c r="K136" i="30"/>
  <c r="L136" i="30"/>
  <c r="M136" i="30"/>
  <c r="N136" i="30"/>
  <c r="O136" i="30"/>
  <c r="F136" i="30"/>
  <c r="K181" i="30"/>
  <c r="H191" i="30"/>
  <c r="H190" i="30" s="1"/>
  <c r="K191" i="30"/>
  <c r="K190" i="30" s="1"/>
  <c r="L191" i="30"/>
  <c r="L190" i="30" s="1"/>
  <c r="M191" i="30"/>
  <c r="M190" i="30" s="1"/>
  <c r="N191" i="30"/>
  <c r="N190" i="30" s="1"/>
  <c r="O191" i="30"/>
  <c r="O190" i="30" s="1"/>
  <c r="F191" i="30"/>
  <c r="F190" i="30" s="1"/>
  <c r="J194" i="30"/>
  <c r="J193" i="30"/>
  <c r="J192" i="30"/>
  <c r="G194" i="30"/>
  <c r="G193" i="30"/>
  <c r="G188" i="30"/>
  <c r="G187" i="30" s="1"/>
  <c r="H188" i="30"/>
  <c r="H187" i="30" s="1"/>
  <c r="K188" i="30"/>
  <c r="K187" i="30" s="1"/>
  <c r="L188" i="30"/>
  <c r="L187" i="30" s="1"/>
  <c r="M188" i="30"/>
  <c r="M187" i="30" s="1"/>
  <c r="N188" i="30"/>
  <c r="N187" i="30" s="1"/>
  <c r="O188" i="30"/>
  <c r="O187" i="30" s="1"/>
  <c r="F188" i="30"/>
  <c r="F187" i="30" s="1"/>
  <c r="J189" i="30"/>
  <c r="J188" i="30" s="1"/>
  <c r="J187" i="30" s="1"/>
  <c r="G191" i="30" l="1"/>
  <c r="G190" i="30" s="1"/>
  <c r="J191" i="30"/>
  <c r="G224" i="30" l="1"/>
  <c r="G223" i="30" s="1"/>
  <c r="H224" i="30"/>
  <c r="H223" i="30" s="1"/>
  <c r="K224" i="30"/>
  <c r="K223" i="30" s="1"/>
  <c r="L224" i="30"/>
  <c r="L223" i="30" s="1"/>
  <c r="M224" i="30"/>
  <c r="M223" i="30" s="1"/>
  <c r="N224" i="30"/>
  <c r="N223" i="30" s="1"/>
  <c r="O224" i="30"/>
  <c r="O223" i="30" s="1"/>
  <c r="G220" i="30"/>
  <c r="H220" i="30"/>
  <c r="K220" i="30"/>
  <c r="L220" i="30"/>
  <c r="M220" i="30"/>
  <c r="N220" i="30"/>
  <c r="O220" i="30"/>
  <c r="G221" i="30"/>
  <c r="H221" i="30"/>
  <c r="K221" i="30"/>
  <c r="L221" i="30"/>
  <c r="M221" i="30"/>
  <c r="N221" i="30"/>
  <c r="O221" i="30"/>
  <c r="G217" i="30"/>
  <c r="G216" i="30" s="1"/>
  <c r="K217" i="30"/>
  <c r="K216" i="30" s="1"/>
  <c r="L217" i="30"/>
  <c r="L216" i="30" s="1"/>
  <c r="N217" i="30"/>
  <c r="N216" i="30" s="1"/>
  <c r="O217" i="30"/>
  <c r="O216" i="30" s="1"/>
  <c r="G201" i="30"/>
  <c r="H201" i="30"/>
  <c r="K201" i="30"/>
  <c r="L201" i="30"/>
  <c r="M201" i="30"/>
  <c r="N201" i="30"/>
  <c r="O201" i="30"/>
  <c r="G202" i="30"/>
  <c r="H202" i="30"/>
  <c r="K202" i="30"/>
  <c r="L202" i="30"/>
  <c r="M202" i="30"/>
  <c r="N202" i="30"/>
  <c r="O202" i="30"/>
  <c r="G198" i="30"/>
  <c r="G197" i="30" s="1"/>
  <c r="H198" i="30"/>
  <c r="H197" i="30" s="1"/>
  <c r="K198" i="30"/>
  <c r="K197" i="30" s="1"/>
  <c r="L198" i="30"/>
  <c r="L197" i="30" s="1"/>
  <c r="M198" i="30"/>
  <c r="M197" i="30" s="1"/>
  <c r="N198" i="30"/>
  <c r="N197" i="30" s="1"/>
  <c r="O198" i="30"/>
  <c r="O197" i="30" s="1"/>
  <c r="G195" i="30"/>
  <c r="H195" i="30"/>
  <c r="K195" i="30"/>
  <c r="L195" i="30"/>
  <c r="M195" i="30"/>
  <c r="N195" i="30"/>
  <c r="O195" i="30"/>
  <c r="G214" i="30"/>
  <c r="G213" i="30" s="1"/>
  <c r="G212" i="30" s="1"/>
  <c r="H214" i="30"/>
  <c r="H213" i="30" s="1"/>
  <c r="H212" i="30" s="1"/>
  <c r="K214" i="30"/>
  <c r="K213" i="30" s="1"/>
  <c r="K212" i="30" s="1"/>
  <c r="L214" i="30"/>
  <c r="L213" i="30" s="1"/>
  <c r="L212" i="30" s="1"/>
  <c r="M214" i="30"/>
  <c r="M213" i="30" s="1"/>
  <c r="M212" i="30" s="1"/>
  <c r="N214" i="30"/>
  <c r="N213" i="30" s="1"/>
  <c r="N212" i="30" s="1"/>
  <c r="O214" i="30"/>
  <c r="O213" i="30" s="1"/>
  <c r="O212" i="30" s="1"/>
  <c r="G210" i="30"/>
  <c r="G209" i="30" s="1"/>
  <c r="H210" i="30"/>
  <c r="H209" i="30" s="1"/>
  <c r="K210" i="30"/>
  <c r="K209" i="30" s="1"/>
  <c r="L210" i="30"/>
  <c r="L209" i="30" s="1"/>
  <c r="M210" i="30"/>
  <c r="M209" i="30" s="1"/>
  <c r="N210" i="30"/>
  <c r="N209" i="30" s="1"/>
  <c r="O210" i="30"/>
  <c r="O209" i="30" s="1"/>
  <c r="G183" i="30"/>
  <c r="G182" i="30" s="1"/>
  <c r="H183" i="30"/>
  <c r="H182" i="30" s="1"/>
  <c r="K183" i="30"/>
  <c r="K182" i="30" s="1"/>
  <c r="L183" i="30"/>
  <c r="L182" i="30" s="1"/>
  <c r="M183" i="30"/>
  <c r="M182" i="30" s="1"/>
  <c r="N183" i="30"/>
  <c r="N182" i="30" s="1"/>
  <c r="O183" i="30"/>
  <c r="O182" i="30" s="1"/>
  <c r="G180" i="30"/>
  <c r="G179" i="30" s="1"/>
  <c r="H180" i="30"/>
  <c r="H179" i="30" s="1"/>
  <c r="K180" i="30"/>
  <c r="K179" i="30" s="1"/>
  <c r="L180" i="30"/>
  <c r="L179" i="30" s="1"/>
  <c r="M180" i="30"/>
  <c r="M179" i="30" s="1"/>
  <c r="N180" i="30"/>
  <c r="N179" i="30" s="1"/>
  <c r="O180" i="30"/>
  <c r="O179" i="30" s="1"/>
  <c r="G177" i="30"/>
  <c r="H177" i="30"/>
  <c r="K177" i="30"/>
  <c r="L177" i="30"/>
  <c r="M177" i="30"/>
  <c r="N177" i="30"/>
  <c r="O177" i="30"/>
  <c r="G174" i="30"/>
  <c r="K174" i="30"/>
  <c r="M174" i="30"/>
  <c r="N174" i="30"/>
  <c r="O174" i="30"/>
  <c r="G171" i="30"/>
  <c r="G170" i="30" s="1"/>
  <c r="H171" i="30"/>
  <c r="H170" i="30" s="1"/>
  <c r="K171" i="30"/>
  <c r="K170" i="30" s="1"/>
  <c r="L171" i="30"/>
  <c r="L170" i="30" s="1"/>
  <c r="M171" i="30"/>
  <c r="M170" i="30" s="1"/>
  <c r="N171" i="30"/>
  <c r="N170" i="30" s="1"/>
  <c r="O171" i="30"/>
  <c r="O170" i="30" s="1"/>
  <c r="G167" i="30"/>
  <c r="G166" i="30" s="1"/>
  <c r="H167" i="30"/>
  <c r="H166" i="30" s="1"/>
  <c r="K167" i="30"/>
  <c r="K166" i="30" s="1"/>
  <c r="L167" i="30"/>
  <c r="L166" i="30" s="1"/>
  <c r="M167" i="30"/>
  <c r="M166" i="30" s="1"/>
  <c r="N167" i="30"/>
  <c r="N166" i="30" s="1"/>
  <c r="O167" i="30"/>
  <c r="O166" i="30" s="1"/>
  <c r="G164" i="30"/>
  <c r="H164" i="30"/>
  <c r="K164" i="30"/>
  <c r="L164" i="30"/>
  <c r="M164" i="30"/>
  <c r="N164" i="30"/>
  <c r="O164" i="30"/>
  <c r="G162" i="30"/>
  <c r="H162" i="30"/>
  <c r="K162" i="30"/>
  <c r="L162" i="30"/>
  <c r="M162" i="30"/>
  <c r="N162" i="30"/>
  <c r="O162" i="30"/>
  <c r="G158" i="30"/>
  <c r="G157" i="30" s="1"/>
  <c r="H158" i="30"/>
  <c r="H157" i="30" s="1"/>
  <c r="K158" i="30"/>
  <c r="K157" i="30" s="1"/>
  <c r="L158" i="30"/>
  <c r="L157" i="30" s="1"/>
  <c r="M158" i="30"/>
  <c r="M157" i="30" s="1"/>
  <c r="N158" i="30"/>
  <c r="N157" i="30" s="1"/>
  <c r="O158" i="30"/>
  <c r="O157" i="30" s="1"/>
  <c r="G145" i="30"/>
  <c r="G143" i="30" s="1"/>
  <c r="H145" i="30"/>
  <c r="H143" i="30" s="1"/>
  <c r="K145" i="30"/>
  <c r="K143" i="30" s="1"/>
  <c r="L145" i="30"/>
  <c r="L143" i="30" s="1"/>
  <c r="M145" i="30"/>
  <c r="M143" i="30" s="1"/>
  <c r="N145" i="30"/>
  <c r="N143" i="30" s="1"/>
  <c r="O145" i="30"/>
  <c r="O143" i="30" s="1"/>
  <c r="G141" i="30"/>
  <c r="H141" i="30"/>
  <c r="K141" i="30"/>
  <c r="L141" i="30"/>
  <c r="M141" i="30"/>
  <c r="N141" i="30"/>
  <c r="O141" i="30"/>
  <c r="G138" i="30"/>
  <c r="H138" i="30"/>
  <c r="K138" i="30"/>
  <c r="L138" i="30"/>
  <c r="M138" i="30"/>
  <c r="N138" i="30"/>
  <c r="O138" i="30"/>
  <c r="G132" i="30"/>
  <c r="G131" i="30" s="1"/>
  <c r="H132" i="30"/>
  <c r="H131" i="30" s="1"/>
  <c r="K132" i="30"/>
  <c r="K131" i="30" s="1"/>
  <c r="L132" i="30"/>
  <c r="L131" i="30" s="1"/>
  <c r="M132" i="30"/>
  <c r="M131" i="30" s="1"/>
  <c r="N132" i="30"/>
  <c r="N131" i="30" s="1"/>
  <c r="O132" i="30"/>
  <c r="O131" i="30" s="1"/>
  <c r="G128" i="30"/>
  <c r="G127" i="30" s="1"/>
  <c r="H128" i="30"/>
  <c r="H127" i="30" s="1"/>
  <c r="K128" i="30"/>
  <c r="K127" i="30" s="1"/>
  <c r="L128" i="30"/>
  <c r="L127" i="30" s="1"/>
  <c r="M128" i="30"/>
  <c r="M127" i="30" s="1"/>
  <c r="N128" i="30"/>
  <c r="N127" i="30" s="1"/>
  <c r="O128" i="30"/>
  <c r="O127" i="30" s="1"/>
  <c r="G124" i="30"/>
  <c r="G123" i="30" s="1"/>
  <c r="H124" i="30"/>
  <c r="H123" i="30" s="1"/>
  <c r="K124" i="30"/>
  <c r="K123" i="30" s="1"/>
  <c r="L124" i="30"/>
  <c r="L123" i="30" s="1"/>
  <c r="M124" i="30"/>
  <c r="M123" i="30" s="1"/>
  <c r="N124" i="30"/>
  <c r="N123" i="30" s="1"/>
  <c r="O124" i="30"/>
  <c r="O123" i="30" s="1"/>
  <c r="G118" i="30"/>
  <c r="G117" i="30" s="1"/>
  <c r="H118" i="30"/>
  <c r="H117" i="30" s="1"/>
  <c r="K118" i="30"/>
  <c r="K117" i="30" s="1"/>
  <c r="L118" i="30"/>
  <c r="L117" i="30" s="1"/>
  <c r="M118" i="30"/>
  <c r="M117" i="30" s="1"/>
  <c r="N118" i="30"/>
  <c r="N117" i="30" s="1"/>
  <c r="O118" i="30"/>
  <c r="O117" i="30" s="1"/>
  <c r="G106" i="30"/>
  <c r="H106" i="30"/>
  <c r="K106" i="30"/>
  <c r="L106" i="30"/>
  <c r="M106" i="30"/>
  <c r="N106" i="30"/>
  <c r="O106" i="30"/>
  <c r="K102" i="30"/>
  <c r="L102" i="30"/>
  <c r="M102" i="30"/>
  <c r="N102" i="30"/>
  <c r="O102" i="30"/>
  <c r="G98" i="30"/>
  <c r="G97" i="30" s="1"/>
  <c r="H98" i="30"/>
  <c r="H97" i="30" s="1"/>
  <c r="K98" i="30"/>
  <c r="K97" i="30" s="1"/>
  <c r="L98" i="30"/>
  <c r="L97" i="30" s="1"/>
  <c r="M98" i="30"/>
  <c r="M97" i="30" s="1"/>
  <c r="N98" i="30"/>
  <c r="N97" i="30" s="1"/>
  <c r="O98" i="30"/>
  <c r="O97" i="30" s="1"/>
  <c r="G95" i="30"/>
  <c r="G94" i="30" s="1"/>
  <c r="H95" i="30"/>
  <c r="H94" i="30" s="1"/>
  <c r="K95" i="30"/>
  <c r="K94" i="30" s="1"/>
  <c r="L95" i="30"/>
  <c r="L94" i="30" s="1"/>
  <c r="M95" i="30"/>
  <c r="M94" i="30" s="1"/>
  <c r="N95" i="30"/>
  <c r="N94" i="30" s="1"/>
  <c r="O95" i="30"/>
  <c r="O94" i="30" s="1"/>
  <c r="G89" i="30"/>
  <c r="G88" i="30" s="1"/>
  <c r="H89" i="30"/>
  <c r="H88" i="30" s="1"/>
  <c r="K89" i="30"/>
  <c r="K88" i="30" s="1"/>
  <c r="L89" i="30"/>
  <c r="L88" i="30" s="1"/>
  <c r="M89" i="30"/>
  <c r="M88" i="30" s="1"/>
  <c r="N89" i="30"/>
  <c r="N88" i="30" s="1"/>
  <c r="O89" i="30"/>
  <c r="O88" i="30" s="1"/>
  <c r="G84" i="30"/>
  <c r="H84" i="30"/>
  <c r="K84" i="30"/>
  <c r="L84" i="30"/>
  <c r="M84" i="30"/>
  <c r="N84" i="30"/>
  <c r="O84" i="30"/>
  <c r="G80" i="30"/>
  <c r="G79" i="30" s="1"/>
  <c r="H80" i="30"/>
  <c r="H79" i="30" s="1"/>
  <c r="K80" i="30"/>
  <c r="K79" i="30" s="1"/>
  <c r="L80" i="30"/>
  <c r="L79" i="30" s="1"/>
  <c r="M80" i="30"/>
  <c r="M79" i="30" s="1"/>
  <c r="N80" i="30"/>
  <c r="N79" i="30" s="1"/>
  <c r="O80" i="30"/>
  <c r="O79" i="30" s="1"/>
  <c r="H77" i="30"/>
  <c r="H76" i="30" s="1"/>
  <c r="H75" i="30" s="1"/>
  <c r="K77" i="30"/>
  <c r="K76" i="30" s="1"/>
  <c r="K75" i="30" s="1"/>
  <c r="K31" i="30" s="1"/>
  <c r="L77" i="30"/>
  <c r="L76" i="30" s="1"/>
  <c r="L75" i="30" s="1"/>
  <c r="M77" i="30"/>
  <c r="M76" i="30" s="1"/>
  <c r="M75" i="30" s="1"/>
  <c r="M31" i="30" s="1"/>
  <c r="N77" i="30"/>
  <c r="N76" i="30" s="1"/>
  <c r="N75" i="30" s="1"/>
  <c r="O77" i="30"/>
  <c r="O76" i="30" s="1"/>
  <c r="O75" i="30" s="1"/>
  <c r="G73" i="30"/>
  <c r="G72" i="30" s="1"/>
  <c r="H73" i="30"/>
  <c r="H72" i="30" s="1"/>
  <c r="K73" i="30"/>
  <c r="K72" i="30" s="1"/>
  <c r="L73" i="30"/>
  <c r="L72" i="30" s="1"/>
  <c r="M73" i="30"/>
  <c r="M72" i="30" s="1"/>
  <c r="N73" i="30"/>
  <c r="N72" i="30" s="1"/>
  <c r="O73" i="30"/>
  <c r="O72" i="30" s="1"/>
  <c r="G70" i="30"/>
  <c r="G69" i="30" s="1"/>
  <c r="H70" i="30"/>
  <c r="H69" i="30" s="1"/>
  <c r="K70" i="30"/>
  <c r="K69" i="30" s="1"/>
  <c r="L70" i="30"/>
  <c r="L69" i="30" s="1"/>
  <c r="M70" i="30"/>
  <c r="M69" i="30" s="1"/>
  <c r="N70" i="30"/>
  <c r="N69" i="30" s="1"/>
  <c r="O70" i="30"/>
  <c r="O69" i="30" s="1"/>
  <c r="G66" i="30"/>
  <c r="G65" i="30" s="1"/>
  <c r="H66" i="30"/>
  <c r="H65" i="30" s="1"/>
  <c r="K66" i="30"/>
  <c r="K65" i="30" s="1"/>
  <c r="L66" i="30"/>
  <c r="L65" i="30" s="1"/>
  <c r="M66" i="30"/>
  <c r="M65" i="30" s="1"/>
  <c r="N66" i="30"/>
  <c r="N65" i="30" s="1"/>
  <c r="O66" i="30"/>
  <c r="O65" i="30" s="1"/>
  <c r="G63" i="30"/>
  <c r="G62" i="30" s="1"/>
  <c r="H63" i="30"/>
  <c r="H62" i="30" s="1"/>
  <c r="K63" i="30"/>
  <c r="K62" i="30" s="1"/>
  <c r="L63" i="30"/>
  <c r="L62" i="30" s="1"/>
  <c r="M63" i="30"/>
  <c r="M62" i="30" s="1"/>
  <c r="N63" i="30"/>
  <c r="N62" i="30" s="1"/>
  <c r="O63" i="30"/>
  <c r="O62" i="30" s="1"/>
  <c r="G60" i="30"/>
  <c r="G59" i="30" s="1"/>
  <c r="H60" i="30"/>
  <c r="H59" i="30" s="1"/>
  <c r="K60" i="30"/>
  <c r="K59" i="30" s="1"/>
  <c r="L60" i="30"/>
  <c r="L59" i="30" s="1"/>
  <c r="M60" i="30"/>
  <c r="M59" i="30" s="1"/>
  <c r="N60" i="30"/>
  <c r="N59" i="30" s="1"/>
  <c r="O60" i="30"/>
  <c r="O59" i="30" s="1"/>
  <c r="G53" i="30"/>
  <c r="G52" i="30" s="1"/>
  <c r="H53" i="30"/>
  <c r="H52" i="30" s="1"/>
  <c r="K53" i="30"/>
  <c r="K52" i="30" s="1"/>
  <c r="L53" i="30"/>
  <c r="L52" i="30" s="1"/>
  <c r="M53" i="30"/>
  <c r="M52" i="30" s="1"/>
  <c r="N53" i="30"/>
  <c r="N52" i="30" s="1"/>
  <c r="O53" i="30"/>
  <c r="O52" i="30" s="1"/>
  <c r="G155" i="30"/>
  <c r="H155" i="30"/>
  <c r="K155" i="30"/>
  <c r="L155" i="30"/>
  <c r="M155" i="30"/>
  <c r="N155" i="30"/>
  <c r="O155" i="30"/>
  <c r="G153" i="30"/>
  <c r="K153" i="30"/>
  <c r="L153" i="30"/>
  <c r="M153" i="30"/>
  <c r="N153" i="30"/>
  <c r="O153" i="30"/>
  <c r="F145" i="30"/>
  <c r="H154" i="30"/>
  <c r="H153" i="30" s="1"/>
  <c r="H218" i="30"/>
  <c r="H217" i="30" s="1"/>
  <c r="H216" i="30" s="1"/>
  <c r="F214" i="30"/>
  <c r="F213" i="30" s="1"/>
  <c r="F212" i="30" s="1"/>
  <c r="F155" i="30"/>
  <c r="F153" i="30"/>
  <c r="H31" i="30" l="1"/>
  <c r="O31" i="30"/>
  <c r="O161" i="30"/>
  <c r="N31" i="30"/>
  <c r="M152" i="30"/>
  <c r="M151" i="30" s="1"/>
  <c r="L31" i="30"/>
  <c r="N161" i="30"/>
  <c r="N152" i="30"/>
  <c r="N151" i="30" s="1"/>
  <c r="L186" i="30"/>
  <c r="H186" i="30"/>
  <c r="O24" i="30"/>
  <c r="N24" i="30"/>
  <c r="M24" i="30"/>
  <c r="L24" i="30"/>
  <c r="K24" i="30"/>
  <c r="H24" i="30"/>
  <c r="G161" i="30"/>
  <c r="N101" i="30"/>
  <c r="N100" i="30" s="1"/>
  <c r="H161" i="30"/>
  <c r="G135" i="30"/>
  <c r="L101" i="30"/>
  <c r="L100" i="30" s="1"/>
  <c r="M140" i="30"/>
  <c r="G152" i="30"/>
  <c r="G151" i="30" s="1"/>
  <c r="M101" i="30"/>
  <c r="M100" i="30" s="1"/>
  <c r="L152" i="30"/>
  <c r="L151" i="30" s="1"/>
  <c r="M161" i="30"/>
  <c r="N83" i="30"/>
  <c r="M135" i="30"/>
  <c r="K152" i="30"/>
  <c r="K151" i="30" s="1"/>
  <c r="M173" i="30"/>
  <c r="K140" i="30"/>
  <c r="G173" i="30"/>
  <c r="H83" i="30"/>
  <c r="M83" i="30"/>
  <c r="L140" i="30"/>
  <c r="O83" i="30"/>
  <c r="K135" i="30"/>
  <c r="L161" i="30"/>
  <c r="K186" i="30"/>
  <c r="O152" i="30"/>
  <c r="O151" i="30" s="1"/>
  <c r="H152" i="30"/>
  <c r="H151" i="30" s="1"/>
  <c r="O173" i="30"/>
  <c r="N173" i="30"/>
  <c r="N160" i="30" s="1"/>
  <c r="O186" i="30"/>
  <c r="N186" i="30"/>
  <c r="G186" i="30"/>
  <c r="K173" i="30"/>
  <c r="K161" i="30"/>
  <c r="N140" i="30"/>
  <c r="H140" i="30"/>
  <c r="G140" i="30"/>
  <c r="O140" i="30"/>
  <c r="O135" i="30"/>
  <c r="N135" i="30"/>
  <c r="H135" i="30"/>
  <c r="L135" i="30"/>
  <c r="O101" i="30"/>
  <c r="O100" i="30" s="1"/>
  <c r="K101" i="30"/>
  <c r="K100" i="30" s="1"/>
  <c r="L83" i="30"/>
  <c r="K83" i="30"/>
  <c r="G83" i="30"/>
  <c r="F152" i="30"/>
  <c r="F151" i="30" s="1"/>
  <c r="O160" i="30" l="1"/>
  <c r="M37" i="30"/>
  <c r="K37" i="30"/>
  <c r="M48" i="30"/>
  <c r="O37" i="30"/>
  <c r="H48" i="30"/>
  <c r="L37" i="30"/>
  <c r="N37" i="30"/>
  <c r="K48" i="30"/>
  <c r="O48" i="30"/>
  <c r="L48" i="30"/>
  <c r="N48" i="30"/>
  <c r="M126" i="30"/>
  <c r="M51" i="30" s="1"/>
  <c r="M19" i="30" s="1"/>
  <c r="O33" i="30"/>
  <c r="L126" i="30"/>
  <c r="L51" i="30" s="1"/>
  <c r="L19" i="30" s="1"/>
  <c r="G126" i="30"/>
  <c r="N126" i="30"/>
  <c r="N51" i="30" s="1"/>
  <c r="N19" i="30" s="1"/>
  <c r="K33" i="30"/>
  <c r="H33" i="30"/>
  <c r="N33" i="30"/>
  <c r="K126" i="30"/>
  <c r="K51" i="30" s="1"/>
  <c r="K19" i="30" s="1"/>
  <c r="O126" i="30"/>
  <c r="O51" i="30" s="1"/>
  <c r="H126" i="30"/>
  <c r="L33" i="30"/>
  <c r="G160" i="30"/>
  <c r="M160" i="30"/>
  <c r="K160" i="30"/>
  <c r="O19" i="30" l="1"/>
  <c r="F174" i="30"/>
  <c r="J176" i="30"/>
  <c r="H176" i="30" l="1"/>
  <c r="H174" i="30" s="1"/>
  <c r="H173" i="30" s="1"/>
  <c r="H160" i="30" s="1"/>
  <c r="K44" i="30" l="1"/>
  <c r="L44" i="30"/>
  <c r="M44" i="30"/>
  <c r="N44" i="30"/>
  <c r="O44" i="30"/>
  <c r="H44" i="30"/>
  <c r="J93" i="30"/>
  <c r="J92" i="30"/>
  <c r="J91" i="30"/>
  <c r="J90" i="30"/>
  <c r="J87" i="30"/>
  <c r="J86" i="30"/>
  <c r="J85" i="30"/>
  <c r="J82" i="30"/>
  <c r="J81" i="30"/>
  <c r="J78" i="30"/>
  <c r="J77" i="30" s="1"/>
  <c r="J76" i="30" s="1"/>
  <c r="J75" i="30" s="1"/>
  <c r="J74" i="30"/>
  <c r="J73" i="30" s="1"/>
  <c r="J72" i="30" s="1"/>
  <c r="J71" i="30"/>
  <c r="J70" i="30" s="1"/>
  <c r="J69" i="30" s="1"/>
  <c r="J68" i="30"/>
  <c r="J67" i="30"/>
  <c r="J64" i="30"/>
  <c r="J63" i="30" s="1"/>
  <c r="J62" i="30" s="1"/>
  <c r="J61" i="30"/>
  <c r="J60" i="30" s="1"/>
  <c r="J59" i="30" s="1"/>
  <c r="J58" i="30"/>
  <c r="J57" i="30"/>
  <c r="J56" i="30"/>
  <c r="J55" i="30"/>
  <c r="J54" i="30"/>
  <c r="L174" i="30"/>
  <c r="L173" i="30" s="1"/>
  <c r="L160" i="30" s="1"/>
  <c r="J66" i="30" l="1"/>
  <c r="J65" i="30" s="1"/>
  <c r="J84" i="30"/>
  <c r="J53" i="30"/>
  <c r="J52" i="30" s="1"/>
  <c r="J89" i="30"/>
  <c r="J88" i="30" s="1"/>
  <c r="J80" i="30"/>
  <c r="J79" i="30" s="1"/>
  <c r="J83" i="30" l="1"/>
  <c r="F183" i="30"/>
  <c r="F167" i="30"/>
  <c r="F166" i="30" s="1"/>
  <c r="H46" i="30"/>
  <c r="K46" i="30"/>
  <c r="L46" i="30"/>
  <c r="M46" i="30"/>
  <c r="H49" i="30"/>
  <c r="O46" i="30" l="1"/>
  <c r="N46" i="30"/>
  <c r="M49" i="30"/>
  <c r="L49" i="30"/>
  <c r="K49" i="30"/>
  <c r="O49" i="30"/>
  <c r="N49" i="30"/>
  <c r="F84" i="30"/>
  <c r="F80" i="30"/>
  <c r="F79" i="30" s="1"/>
  <c r="F66" i="30"/>
  <c r="F53" i="30"/>
  <c r="F52" i="30" s="1"/>
  <c r="G105" i="30"/>
  <c r="G102" i="30" s="1"/>
  <c r="G101" i="30" s="1"/>
  <c r="G100" i="30" s="1"/>
  <c r="H105" i="30"/>
  <c r="H102" i="30" s="1"/>
  <c r="H101" i="30" s="1"/>
  <c r="H100" i="30" s="1"/>
  <c r="F158" i="30"/>
  <c r="F157" i="30" s="1"/>
  <c r="H37" i="30" l="1"/>
  <c r="H51" i="30"/>
  <c r="H19" i="30" s="1"/>
  <c r="O45" i="30"/>
  <c r="N45" i="30"/>
  <c r="M45" i="30"/>
  <c r="L45" i="30"/>
  <c r="K45" i="30"/>
  <c r="H45" i="30"/>
  <c r="O42" i="30" l="1"/>
  <c r="H42" i="30"/>
  <c r="K42" i="30"/>
  <c r="N42" i="30"/>
  <c r="M42" i="30"/>
  <c r="L42" i="30"/>
  <c r="J159" i="30" l="1"/>
  <c r="J158" i="30" s="1"/>
  <c r="J157" i="30" s="1"/>
  <c r="J113" i="30"/>
  <c r="J154" i="30"/>
  <c r="J153" i="30" s="1"/>
  <c r="J225" i="30"/>
  <c r="O38" i="30"/>
  <c r="N38" i="30"/>
  <c r="L38" i="30"/>
  <c r="K38" i="30"/>
  <c r="H38" i="30"/>
  <c r="F224" i="30"/>
  <c r="F223" i="30" s="1"/>
  <c r="J222" i="30"/>
  <c r="F221" i="30"/>
  <c r="O36" i="30"/>
  <c r="M36" i="30"/>
  <c r="K36" i="30"/>
  <c r="F220" i="30"/>
  <c r="J218" i="30"/>
  <c r="F217" i="30"/>
  <c r="F216" i="30" s="1"/>
  <c r="J207" i="30"/>
  <c r="J203" i="30"/>
  <c r="F202" i="30"/>
  <c r="F201" i="30"/>
  <c r="J200" i="30"/>
  <c r="J199" i="30"/>
  <c r="F198" i="30"/>
  <c r="F197" i="30" s="1"/>
  <c r="J196" i="30"/>
  <c r="J190" i="30" s="1"/>
  <c r="F195" i="30"/>
  <c r="J211" i="30"/>
  <c r="J210" i="30" s="1"/>
  <c r="J209" i="30" s="1"/>
  <c r="F210" i="30"/>
  <c r="F209" i="30" s="1"/>
  <c r="J206" i="30"/>
  <c r="O22" i="30"/>
  <c r="J185" i="30"/>
  <c r="J184" i="30"/>
  <c r="F182" i="30"/>
  <c r="J181" i="30"/>
  <c r="J180" i="30" s="1"/>
  <c r="J179" i="30" s="1"/>
  <c r="F180" i="30"/>
  <c r="F179" i="30" s="1"/>
  <c r="J178" i="30"/>
  <c r="J177" i="30" s="1"/>
  <c r="F177" i="30"/>
  <c r="J172" i="30"/>
  <c r="J171" i="30" s="1"/>
  <c r="J170" i="30" s="1"/>
  <c r="F171" i="30"/>
  <c r="F170" i="30" s="1"/>
  <c r="J169" i="30"/>
  <c r="J168" i="30"/>
  <c r="J165" i="30"/>
  <c r="F164" i="30"/>
  <c r="J163" i="30"/>
  <c r="J162" i="30" s="1"/>
  <c r="F162" i="30"/>
  <c r="J150" i="30"/>
  <c r="J149" i="30"/>
  <c r="J148" i="30"/>
  <c r="J147" i="30"/>
  <c r="J146" i="30"/>
  <c r="J144" i="30"/>
  <c r="J142" i="30"/>
  <c r="J141" i="30" s="1"/>
  <c r="F141" i="30"/>
  <c r="J139" i="30"/>
  <c r="J138" i="30" s="1"/>
  <c r="F138" i="30"/>
  <c r="J137" i="30"/>
  <c r="J136" i="30" s="1"/>
  <c r="J134" i="30"/>
  <c r="J133" i="30"/>
  <c r="F132" i="30"/>
  <c r="F131" i="30" s="1"/>
  <c r="J130" i="30"/>
  <c r="J129" i="30"/>
  <c r="F128" i="30"/>
  <c r="F127" i="30" s="1"/>
  <c r="J125" i="30"/>
  <c r="J124" i="30" s="1"/>
  <c r="J123" i="30" s="1"/>
  <c r="O40" i="30"/>
  <c r="N40" i="30"/>
  <c r="L40" i="30"/>
  <c r="K40" i="30"/>
  <c r="H40" i="30"/>
  <c r="F124" i="30"/>
  <c r="F123" i="30" s="1"/>
  <c r="J122" i="30"/>
  <c r="J121" i="30"/>
  <c r="J120" i="30"/>
  <c r="J119" i="30"/>
  <c r="O39" i="30"/>
  <c r="N39" i="30"/>
  <c r="L39" i="30"/>
  <c r="K39" i="30"/>
  <c r="H39" i="30"/>
  <c r="F118" i="30"/>
  <c r="F117" i="30" s="1"/>
  <c r="M39" i="30"/>
  <c r="J116" i="30"/>
  <c r="J115" i="30"/>
  <c r="J114" i="30"/>
  <c r="J112" i="30"/>
  <c r="J111" i="30"/>
  <c r="J110" i="30"/>
  <c r="J109" i="30"/>
  <c r="J108" i="30"/>
  <c r="J107" i="30"/>
  <c r="F106" i="30"/>
  <c r="J105" i="30"/>
  <c r="J104" i="30"/>
  <c r="J103" i="30"/>
  <c r="F102" i="30"/>
  <c r="J99" i="30"/>
  <c r="H36" i="30"/>
  <c r="F98" i="30"/>
  <c r="F97" i="30" s="1"/>
  <c r="J96" i="30"/>
  <c r="J95" i="30" s="1"/>
  <c r="J94" i="30" s="1"/>
  <c r="F95" i="30"/>
  <c r="F94" i="30" s="1"/>
  <c r="F89" i="30"/>
  <c r="F88" i="30" s="1"/>
  <c r="F83" i="30" s="1"/>
  <c r="G78" i="30"/>
  <c r="G77" i="30" s="1"/>
  <c r="G76" i="30" s="1"/>
  <c r="G75" i="30" s="1"/>
  <c r="G51" i="30" s="1"/>
  <c r="F77" i="30"/>
  <c r="F76" i="30" s="1"/>
  <c r="F75" i="30" s="1"/>
  <c r="N30" i="30"/>
  <c r="F73" i="30"/>
  <c r="F72" i="30" s="1"/>
  <c r="O29" i="30"/>
  <c r="M29" i="30"/>
  <c r="L29" i="30"/>
  <c r="F70" i="30"/>
  <c r="F69" i="30" s="1"/>
  <c r="N28" i="30"/>
  <c r="F65" i="30"/>
  <c r="J27" i="30"/>
  <c r="O27" i="30"/>
  <c r="N27" i="30"/>
  <c r="M27" i="30"/>
  <c r="K27" i="30"/>
  <c r="F63" i="30"/>
  <c r="F62" i="30" s="1"/>
  <c r="F60" i="30"/>
  <c r="F59" i="30" s="1"/>
  <c r="N25" i="30"/>
  <c r="M25" i="30"/>
  <c r="L25" i="30"/>
  <c r="K25" i="30"/>
  <c r="M40" i="30"/>
  <c r="N36" i="30"/>
  <c r="K28" i="30"/>
  <c r="L27" i="30"/>
  <c r="H27" i="30"/>
  <c r="O25" i="30"/>
  <c r="H25" i="30"/>
  <c r="O14" i="30"/>
  <c r="N14" i="30"/>
  <c r="M14" i="30"/>
  <c r="L14" i="30"/>
  <c r="K14" i="30"/>
  <c r="J14" i="30"/>
  <c r="H14" i="30"/>
  <c r="F186" i="30" l="1"/>
  <c r="J132" i="30"/>
  <c r="J131" i="30" s="1"/>
  <c r="J198" i="30"/>
  <c r="J197" i="30" s="1"/>
  <c r="J135" i="30"/>
  <c r="J102" i="30"/>
  <c r="J47" i="30" s="1"/>
  <c r="J118" i="30"/>
  <c r="J117" i="30" s="1"/>
  <c r="J49" i="30" s="1"/>
  <c r="J183" i="30"/>
  <c r="J182" i="30" s="1"/>
  <c r="J224" i="30"/>
  <c r="J223" i="30" s="1"/>
  <c r="J38" i="30" s="1"/>
  <c r="J145" i="30"/>
  <c r="J143" i="30" s="1"/>
  <c r="J140" i="30" s="1"/>
  <c r="J195" i="30"/>
  <c r="J128" i="30"/>
  <c r="J127" i="30" s="1"/>
  <c r="J201" i="30"/>
  <c r="J31" i="30" s="1"/>
  <c r="J202" i="30"/>
  <c r="J220" i="30"/>
  <c r="J221" i="30"/>
  <c r="J106" i="30"/>
  <c r="J98" i="30"/>
  <c r="J97" i="30" s="1"/>
  <c r="J164" i="30"/>
  <c r="J161" i="30" s="1"/>
  <c r="J26" i="30" s="1"/>
  <c r="J167" i="30"/>
  <c r="J166" i="30" s="1"/>
  <c r="M217" i="30"/>
  <c r="M216" i="30" s="1"/>
  <c r="M35" i="30" s="1"/>
  <c r="H35" i="30"/>
  <c r="F161" i="30"/>
  <c r="N35" i="30"/>
  <c r="N47" i="30"/>
  <c r="N43" i="30" s="1"/>
  <c r="O47" i="30"/>
  <c r="O43" i="30" s="1"/>
  <c r="K47" i="30"/>
  <c r="L47" i="30"/>
  <c r="L43" i="30" s="1"/>
  <c r="M47" i="30"/>
  <c r="M43" i="30" s="1"/>
  <c r="J44" i="30"/>
  <c r="J40" i="30"/>
  <c r="H47" i="30"/>
  <c r="H43" i="30" s="1"/>
  <c r="M38" i="30"/>
  <c r="L36" i="30"/>
  <c r="L28" i="30"/>
  <c r="L35" i="30"/>
  <c r="M26" i="30"/>
  <c r="K35" i="30"/>
  <c r="K30" i="30"/>
  <c r="H26" i="30"/>
  <c r="O28" i="30"/>
  <c r="H22" i="30"/>
  <c r="H28" i="30"/>
  <c r="F173" i="30"/>
  <c r="N26" i="30"/>
  <c r="K22" i="30"/>
  <c r="O35" i="30"/>
  <c r="M30" i="30"/>
  <c r="J25" i="30"/>
  <c r="M28" i="30"/>
  <c r="L30" i="30"/>
  <c r="F135" i="30"/>
  <c r="K29" i="30"/>
  <c r="F101" i="30"/>
  <c r="F100" i="30" s="1"/>
  <c r="H29" i="30"/>
  <c r="L22" i="30"/>
  <c r="K26" i="30"/>
  <c r="H30" i="30"/>
  <c r="O30" i="30"/>
  <c r="N22" i="30"/>
  <c r="L26" i="30"/>
  <c r="O26" i="30"/>
  <c r="N29" i="30"/>
  <c r="J175" i="30"/>
  <c r="J174" i="30" s="1"/>
  <c r="J173" i="30" s="1"/>
  <c r="M205" i="30" l="1"/>
  <c r="J24" i="30"/>
  <c r="J219" i="30"/>
  <c r="J217" i="30" s="1"/>
  <c r="J216" i="30" s="1"/>
  <c r="J35" i="30" s="1"/>
  <c r="J101" i="30"/>
  <c r="J100" i="30" s="1"/>
  <c r="F160" i="30"/>
  <c r="J208" i="30"/>
  <c r="J205" i="30" s="1"/>
  <c r="J204" i="30" s="1"/>
  <c r="J160" i="30"/>
  <c r="J29" i="30"/>
  <c r="J46" i="30"/>
  <c r="J39" i="30"/>
  <c r="J36" i="30"/>
  <c r="J30" i="30"/>
  <c r="J45" i="30"/>
  <c r="J28" i="30"/>
  <c r="L21" i="30"/>
  <c r="L18" i="30" s="1"/>
  <c r="O21" i="30"/>
  <c r="O18" i="30" s="1"/>
  <c r="H21" i="30"/>
  <c r="H18" i="30" s="1"/>
  <c r="N21" i="30"/>
  <c r="N18" i="30" s="1"/>
  <c r="F143" i="30"/>
  <c r="F140" i="30" s="1"/>
  <c r="F126" i="30" s="1"/>
  <c r="F51" i="30" s="1"/>
  <c r="K21" i="30"/>
  <c r="K18" i="30" s="1"/>
  <c r="M204" i="30" l="1"/>
  <c r="M186" i="30" s="1"/>
  <c r="M22" i="30" s="1"/>
  <c r="J42" i="30"/>
  <c r="J21" i="30"/>
  <c r="M21" i="30"/>
  <c r="M18" i="30" l="1"/>
  <c r="M33" i="30"/>
  <c r="J33" i="30"/>
  <c r="N20" i="30"/>
  <c r="N17" i="30" s="1"/>
  <c r="N13" i="30" s="1"/>
  <c r="N34" i="30"/>
  <c r="H34" i="30"/>
  <c r="H32" i="30" s="1"/>
  <c r="H23" i="30" s="1"/>
  <c r="H20" i="30"/>
  <c r="H17" i="30" s="1"/>
  <c r="H13" i="30" s="1"/>
  <c r="K34" i="30"/>
  <c r="K32" i="30" s="1"/>
  <c r="L20" i="30"/>
  <c r="L17" i="30" s="1"/>
  <c r="L13" i="30" s="1"/>
  <c r="L34" i="30"/>
  <c r="L32" i="30" s="1"/>
  <c r="O34" i="30"/>
  <c r="O20" i="30"/>
  <c r="O17" i="30" s="1"/>
  <c r="O13" i="30" s="1"/>
  <c r="N32" i="30" l="1"/>
  <c r="N23" i="30" s="1"/>
  <c r="O32" i="30"/>
  <c r="O23" i="30" s="1"/>
  <c r="J34" i="30"/>
  <c r="K23" i="30"/>
  <c r="M20" i="30"/>
  <c r="M17" i="30" s="1"/>
  <c r="M13" i="30" s="1"/>
  <c r="M34" i="30"/>
  <c r="M32" i="30" s="1"/>
  <c r="J215" i="30" l="1"/>
  <c r="J156" i="30"/>
  <c r="J155" i="30" l="1"/>
  <c r="J152" i="30" s="1"/>
  <c r="J214" i="30"/>
  <c r="J213" i="30" s="1"/>
  <c r="J212" i="30" s="1"/>
  <c r="J186" i="30" s="1"/>
  <c r="K43" i="30"/>
  <c r="J151" i="30" l="1"/>
  <c r="J48" i="30"/>
  <c r="J22" i="30"/>
  <c r="M23" i="30"/>
  <c r="K20" i="30"/>
  <c r="K17" i="30" s="1"/>
  <c r="K13" i="30" s="1"/>
  <c r="J126" i="30" l="1"/>
  <c r="J37" i="30"/>
  <c r="J32" i="30" s="1"/>
  <c r="J43" i="30"/>
  <c r="L23" i="30"/>
  <c r="J20" i="30" l="1"/>
  <c r="J51" i="30"/>
  <c r="J19" i="30" s="1"/>
  <c r="J18" i="30" s="1"/>
  <c r="J23" i="30"/>
  <c r="J17" i="30" l="1"/>
  <c r="J13" i="30" l="1"/>
</calcChain>
</file>

<file path=xl/sharedStrings.xml><?xml version="1.0" encoding="utf-8"?>
<sst xmlns="http://schemas.openxmlformats.org/spreadsheetml/2006/main" count="625" uniqueCount="346">
  <si>
    <t>Nội dung</t>
  </si>
  <si>
    <t>TỔNG SỐ</t>
  </si>
  <si>
    <t>A</t>
  </si>
  <si>
    <t>I</t>
  </si>
  <si>
    <t>- Tỉnh quản lý</t>
  </si>
  <si>
    <t>- Huyện quản lý</t>
  </si>
  <si>
    <t>II</t>
  </si>
  <si>
    <t>III</t>
  </si>
  <si>
    <t>B</t>
  </si>
  <si>
    <t>STT</t>
  </si>
  <si>
    <t>Thời gian KC-HT</t>
  </si>
  <si>
    <t>Quyết định đầu tư</t>
  </si>
  <si>
    <t>Ghi chú</t>
  </si>
  <si>
    <t>Tổng số (tất cả các nguồn vốn)</t>
  </si>
  <si>
    <t>Trong đó:</t>
  </si>
  <si>
    <t>XSKT</t>
  </si>
  <si>
    <t>NSTW</t>
  </si>
  <si>
    <t>Thực hiện dự án</t>
  </si>
  <si>
    <t>Bộ CHQS Tỉnh</t>
  </si>
  <si>
    <t>Công an Tỉnh</t>
  </si>
  <si>
    <t>Công nghệ thông tin</t>
  </si>
  <si>
    <t>Sở Xây dựng</t>
  </si>
  <si>
    <t>Giáo dục, đào tạo và giáo dục nghề nghiệp</t>
  </si>
  <si>
    <t>Giao thông</t>
  </si>
  <si>
    <t>Chủ đầu tư</t>
  </si>
  <si>
    <t>Số, ngày, tháng, năm</t>
  </si>
  <si>
    <t>Trường CĐ Y tế ĐT</t>
  </si>
  <si>
    <t>Kế hoạch</t>
  </si>
  <si>
    <t>Xổ số kiến thiết</t>
  </si>
  <si>
    <t>a</t>
  </si>
  <si>
    <t>b</t>
  </si>
  <si>
    <t>c</t>
  </si>
  <si>
    <t>NSTT</t>
  </si>
  <si>
    <t>Tổng cộng</t>
  </si>
  <si>
    <t>Quốc phòng</t>
  </si>
  <si>
    <t>An ninh và trật tự, an toàn xã hội</t>
  </si>
  <si>
    <t>Khoa học, công nghệ</t>
  </si>
  <si>
    <t>Khu công nghiệp và khu kinh tế</t>
  </si>
  <si>
    <t>Y tế, dân số và gia đình</t>
  </si>
  <si>
    <t>Nông nghiệp, lâm nghiệp, diêm nghiệp, thủy lợi và thủy sản</t>
  </si>
  <si>
    <t>Hoạt động của các cơ quan quản lý nhà nước, đơn vị sự nghiệp công lập, tổ chức chính trị và các tổ chức chính trị-xã hội</t>
  </si>
  <si>
    <t>Thể dục, thể thao</t>
  </si>
  <si>
    <t>Ngân sách tập trung</t>
  </si>
  <si>
    <t>Ngân sách Trung ương</t>
  </si>
  <si>
    <t>Vốn từ nguồn thu tiền SDĐ</t>
  </si>
  <si>
    <t>Tỷ lệ</t>
  </si>
  <si>
    <t>TỔNG CỘNG</t>
  </si>
  <si>
    <t>PHỤ LỤC 2</t>
  </si>
  <si>
    <t>Văn hóa</t>
  </si>
  <si>
    <t>Trong đó: bố trí Chương trình MTQG xây dựng nông thôn mới</t>
  </si>
  <si>
    <t>Cụ thể chi tiết:</t>
  </si>
  <si>
    <t>Các hoạt động kinh tế</t>
  </si>
  <si>
    <t>Công trình công cộng tại các đô thị, hạ tầng kỹ thuật khu đô thị mới</t>
  </si>
  <si>
    <t>Xã hội</t>
  </si>
  <si>
    <t>d</t>
  </si>
  <si>
    <t>e</t>
  </si>
  <si>
    <t>2022-2025</t>
  </si>
  <si>
    <t>2021-2023</t>
  </si>
  <si>
    <t>Tu bổ, chống xuống cấp một số di tích trên địa bàn tỉnh ĐT</t>
  </si>
  <si>
    <t>2022-2024</t>
  </si>
  <si>
    <t>2022-2023</t>
  </si>
  <si>
    <t>IV</t>
  </si>
  <si>
    <t>V</t>
  </si>
  <si>
    <t>2021-2024</t>
  </si>
  <si>
    <t>VI</t>
  </si>
  <si>
    <t>Ban QLDA ĐTXDCT Giao thông</t>
  </si>
  <si>
    <t>Nâng cấp đường ĐT.841 và xây dựng mới cầu Sở Thượng 2</t>
  </si>
  <si>
    <t>Ban QLDA ĐTXDCT Giao thông; UBND thành phố Hồng Ngự; UBND huyện Hồng Ngự</t>
  </si>
  <si>
    <t>2019-2023</t>
  </si>
  <si>
    <t>218/QĐ-UBND-HC ngày 14/3/2022</t>
  </si>
  <si>
    <t>Xây dựng tuyến ĐT.857 (đoạn QL30- ĐT.845)</t>
  </si>
  <si>
    <t>2021-2025</t>
  </si>
  <si>
    <t>VII</t>
  </si>
  <si>
    <t>2020-2023</t>
  </si>
  <si>
    <t>IX</t>
  </si>
  <si>
    <t>Nâng cấp, mở rộng Bệnh viện Phổi</t>
  </si>
  <si>
    <t>Ngành, nghề trọng điểm giai đoạn 2021-2025 của Trường Cao đẳng Y tế Đồng Tháp</t>
  </si>
  <si>
    <t>X</t>
  </si>
  <si>
    <t>2023-2024</t>
  </si>
  <si>
    <t>2023-2025</t>
  </si>
  <si>
    <t>Trụ sở UBND xã An Khánh</t>
  </si>
  <si>
    <t>570/QĐ-UBND.HC ngày 25/11/2021 của UBND huyện</t>
  </si>
  <si>
    <t>Tổ hợp thể thao xã Bình Phú</t>
  </si>
  <si>
    <t>Trụ sở UBND thị trấn Sa Rài</t>
  </si>
  <si>
    <t>2423/QĐ-UBND-HC ngày 24/12/2021 của UBND huyện</t>
  </si>
  <si>
    <t>UBND huyện Lai Vung</t>
  </si>
  <si>
    <t>13006/QĐ-UBND ngày 15/11/2021 của UBND huyện</t>
  </si>
  <si>
    <t>Đường bờ Đông kênh Mười Tải</t>
  </si>
  <si>
    <t>898/QĐ-UBND-HC ngày 30/6/2022 của UBND huyện</t>
  </si>
  <si>
    <t>ĐH. Long Thuận</t>
  </si>
  <si>
    <t>13357/QĐ-UBND ngày 29/11/2021 của UBND Huyện</t>
  </si>
  <si>
    <t>ĐH. Long Phú Thuận A-B</t>
  </si>
  <si>
    <t>13360/QĐ-UBND ngày 29/11/2021 của UBND Huyện</t>
  </si>
  <si>
    <t>Nhà làm việc Phòng Cảnh sát hình sự thuộc Công an Tỉnh</t>
  </si>
  <si>
    <t>Dự án Sửa chữa Doanh trại ngành Công an, giai đoạn 2021-2025</t>
  </si>
  <si>
    <t>Nhà làm việc Đội Cảnh sát giao thông khu vực Hồng Ngự</t>
  </si>
  <si>
    <t>VIII</t>
  </si>
  <si>
    <t>Tổng số</t>
  </si>
  <si>
    <t>Chuẩn bị đầu tư</t>
  </si>
  <si>
    <t>(1)</t>
  </si>
  <si>
    <t>(2)</t>
  </si>
  <si>
    <t>(3)</t>
  </si>
  <si>
    <t>(4)</t>
  </si>
  <si>
    <t>969/QĐ-UBND-HC ngày 19/07/2021; 1338/QĐ-UBND-HC ngày 07/09/2021 của UBND Tỉnh</t>
  </si>
  <si>
    <t>1833/QĐ-UBND-HC ngày 01/12/2020; 1191/QĐ-UBND-HC ngày 18/08/2021 của UBND Tỉnh</t>
  </si>
  <si>
    <t>Nhiệm vụ chuẩn bị đầu tư và thanh toán chi phí tất toán công trình hoàn thành</t>
  </si>
  <si>
    <t>Nhiệm vụ chuẩn bị đầu tư; thanh toán chi phí tất toán công trình hoàn thành</t>
  </si>
  <si>
    <t>Đơn vị tính: Triệu đồng.</t>
  </si>
  <si>
    <t>XI</t>
  </si>
  <si>
    <t>XII</t>
  </si>
  <si>
    <t>XIII</t>
  </si>
  <si>
    <t>XIV</t>
  </si>
  <si>
    <t>Xây dựng bổ sung cơ sở vật chất Bệnh viện Y học cổ truyền Đồng Tháp</t>
  </si>
  <si>
    <t xml:space="preserve">Bảo vệ môi trường </t>
  </si>
  <si>
    <t>2018-2023</t>
  </si>
  <si>
    <t>(5)</t>
  </si>
  <si>
    <t>(6)</t>
  </si>
  <si>
    <t>(8)</t>
  </si>
  <si>
    <t>(10)</t>
  </si>
  <si>
    <t>Tên dự án</t>
  </si>
  <si>
    <t>(7)</t>
  </si>
  <si>
    <t>(9)</t>
  </si>
  <si>
    <t>(11)</t>
  </si>
  <si>
    <t>(12)</t>
  </si>
  <si>
    <t>(13)</t>
  </si>
  <si>
    <t>(14)</t>
  </si>
  <si>
    <t>(15)</t>
  </si>
  <si>
    <t>Tất toán công trình hoàn thành</t>
  </si>
  <si>
    <t>Thực hiện đầu tư</t>
  </si>
  <si>
    <t>Văn hóa, thông tin</t>
  </si>
  <si>
    <t>Nông nghiệp, lâm nghiệp, thủy lợi và thủy sản</t>
  </si>
  <si>
    <t xml:space="preserve">Giao thông </t>
  </si>
  <si>
    <t>Hỗ trợ doanh nghiệp nhỏ và vừa theo quy định của Luật Hỗ trợ doanh nghiệp nhỏ và vừa</t>
  </si>
  <si>
    <t>Hoạt động của các cơ quan quản lý nhà nước, đơn vị sự nghiệp công lập, tổ chức chính trị và các tổ chức chính trị - xã hội</t>
  </si>
  <si>
    <t>Cụ thể như sau:</t>
  </si>
  <si>
    <t>Nhóm C</t>
  </si>
  <si>
    <t>Nhà truyền thống Bộ CHQS tỉnh Đồng Tháp</t>
  </si>
  <si>
    <t>Khu huấn luyện thể lực Bộ Chỉ huy Quân sự Tỉnh, hạng mục: Hồ bơi</t>
  </si>
  <si>
    <t>Nhóm B</t>
  </si>
  <si>
    <t>Hệ thống kho lưu trữ hồ sơ Công an các Huyện, Thành phố, thuộc Công an Tỉnh</t>
  </si>
  <si>
    <t>Nhà làm việc Đội Cảnh sát giao thông khu vực Tháp Mười</t>
  </si>
  <si>
    <t>Chương trình Đảm bảo cơ sở vật chất cho chương trình giáo dục mầm non và giáo dục phổ thông giai đoạn 2021-2025</t>
  </si>
  <si>
    <t>Mua sắm trang, thiết bị dạy học ngoại ngữ</t>
  </si>
  <si>
    <t>Xây dựng kho dữ liệu dùng chung và nền tảng dữ liệu mở tỉnh Đồng Tháp</t>
  </si>
  <si>
    <t>Nâng cấp, mở rộng hệ thống cơ sở vật chất và trang, thiết bị Bệnh viện Đa khoa khu vực Hồng Ngự</t>
  </si>
  <si>
    <t>Sửa chữa cơ sở vật chất và mua sắm trang thiết bị Bệnh viện đa khoa khu vực Tháp Mười</t>
  </si>
  <si>
    <t xml:space="preserve">Phát huy giá trị di tích lịch sử cách mạng </t>
  </si>
  <si>
    <t>*</t>
  </si>
  <si>
    <t>Khu liên hợp TDTT huyện Lấp Vò</t>
  </si>
  <si>
    <t xml:space="preserve">Tổ hợp thể thao xã Tân Hộ Cơ </t>
  </si>
  <si>
    <t>Sân Bóng đá 7 người</t>
  </si>
  <si>
    <t>Sân Bóng chuyền</t>
  </si>
  <si>
    <t>Chống chịu khí hậu tổng hợp và sinh kế bền vững Đồng bằng sông Cửu Long (MD-ICRSL); Tiểu dự án Nâng cao khả năng thoát lũ và phát triển sinh kế bền vững thích ứng với khí hậu cho vùng Đồng Tháp Mười (WB9)</t>
  </si>
  <si>
    <t>Nâng cấp tuyến đê bao, kè chống sạt lở, xây dựng hệ thống cống dọc sông Tiền, Thành phố Cao Lãnh (giai đoạn 2)</t>
  </si>
  <si>
    <t>Phòng chống sạt lở bờ sông để bảo vệ dân cư tại các khu vực xung yếu trên địa bàn tỉnh Đồng Tháp (xã Long Thuận và Phú Thuận A, HHN)</t>
  </si>
  <si>
    <t>Bố trí ổn định dân cư Dinh Bà, xã Tân Hộ Cơ, huyện Tân Hồng</t>
  </si>
  <si>
    <t>Chương trình mục tiêu quốc gia xây dựng nông thôn mới giai đoạn 2021-2025</t>
  </si>
  <si>
    <t>Hạ tầng quản lý bảo vệ rừng và phát triển hệ sinh thái bền vững Vườn Quốc gia Tràm Chim giai đoạn 2021-2025</t>
  </si>
  <si>
    <t>Kè Hổ Cứ, xã Hoà An, thành phố Cao Lãnh (nối dài về phía hạ lưu)</t>
  </si>
  <si>
    <t>Xử lý sạt lở cấp bách sông Tiền Khu vực xã Bình Hàng Trung, huyện Cao Lãnh (giai đoạn 2)</t>
  </si>
  <si>
    <t>Bố trí dân cư tỉnh Đồng Tháp giai đoạn 2021-2025</t>
  </si>
  <si>
    <t>Đảm bảo nước sạch vùng nông thôn trong điều kiện biến đổi khí hậu tỉnh Đồng Tháp</t>
  </si>
  <si>
    <t>Nhóm A</t>
  </si>
  <si>
    <t>Nâng cấp hệ cầu trên đường ĐT.844 (đoạn Tràm Chim - Trường Xuân)</t>
  </si>
  <si>
    <t>Đường ĐT.845 đoạn Trường Xuân - Tân Phước</t>
  </si>
  <si>
    <t>Nâng cấp mở rộng tuyến ĐT.855 đoạn TT Tràm Chim - Hòa Bình</t>
  </si>
  <si>
    <t xml:space="preserve">Xây dựng Bến phà An Phong - Tân Bình và tuyến đường kết nối
</t>
  </si>
  <si>
    <t>Xây dựng cầu Phú Hiệp và Cà Dâm, huyện Tam Nông</t>
  </si>
  <si>
    <t xml:space="preserve"> Cầu Xẻo Quýt, xã Tân Hội Trung</t>
  </si>
  <si>
    <t>Hỗ trợ mục tiêu cho cấp huyện đầu tư công trình giao thông nông thôn góp phần hoàn thành tiêu chí nông thôn mới</t>
  </si>
  <si>
    <t>Cầu trên tuyến đường bờ Nam kênh Tân Công Sính 1 (Cầu kênh ranh Tân Công Sính - Phú cường và Cầu kênh 1000)</t>
  </si>
  <si>
    <t>Đường Kháng Chiến, bờ nam</t>
  </si>
  <si>
    <t>Đường Tân Thạnh - Phú Lợi</t>
  </si>
  <si>
    <t>Đường bờ Bắc kênh Nguyễn Văn Tiếp</t>
  </si>
  <si>
    <t>Hệ thống cầu đường Bờ bắc kênh Nguyễn Văn Tiếp</t>
  </si>
  <si>
    <t>Đường kênh 2/9</t>
  </si>
  <si>
    <t>Hạ tầng kỹ thuật khu kinh tế cửa khẩu Đồng Tháp (giai đoạn 3)</t>
  </si>
  <si>
    <t>Cụm công nghiệp Quảng Khánh (Giai đoạn 1)</t>
  </si>
  <si>
    <t>Cụm công nghiệp Quảng Khánh (giai đoạn 2)</t>
  </si>
  <si>
    <t>Hạ tầng cửa khẩu quốc tế Thường Phước và cửa khẩu Mộc Rá thuộc Khu kinh tế cửa khẩu tỉnh Đồng Tháp</t>
  </si>
  <si>
    <t>Xây dựng Hệ thống quản lý quy hoạch hạ tầng đô thị</t>
  </si>
  <si>
    <t>Hệ thống nền tảng nông nghiệp số</t>
  </si>
  <si>
    <t>Nâng cấp và mở rộng đường Phạm Hữu Lầu (cầu Cái Tôm đến đường Thiên Hộ Dương)</t>
  </si>
  <si>
    <t>Đường song song đường hoa Sa Đéc (Sa Nhiên – Cai Dao)</t>
  </si>
  <si>
    <t>Đường Võ Nguyên Giáp, phường An Lộc</t>
  </si>
  <si>
    <t>Hỗ trợ mục tiêu cho cấp huyện đầu tư công trình phát triển đô thị trên địa bàn tỉnh</t>
  </si>
  <si>
    <t xml:space="preserve">Đường Nguyễn Thị Lựu (đoạn KDC Phường 4 Hòa An - sông Hổ Cứ) </t>
  </si>
  <si>
    <t>Đường Vành Đai Tây (đoạn đường ĐT846 - KDC Phường 4 Hòa An)</t>
  </si>
  <si>
    <t>Cầu Trần Hưng Đạo (bắc qua Mương Nhà Máy)</t>
  </si>
  <si>
    <t>Đường Đ-09 ((từ đường Trần Hưng Đạo (nay Võ Văn Kiệt) đến đường Đ-07 (đê bao biến đổi khí hậu))</t>
  </si>
  <si>
    <t>Cầu qua kênh Đường Gạo</t>
  </si>
  <si>
    <t>Đường trục chính số 4, khóm Mỹ Phú Đất Liền</t>
  </si>
  <si>
    <t xml:space="preserve">Bờ kè hoa viên cặp QL30 (cặp sông Xóm Giồng) </t>
  </si>
  <si>
    <t xml:space="preserve">Đường Đ-07 </t>
  </si>
  <si>
    <t xml:space="preserve">Khu đô thị Bắc Mỹ An </t>
  </si>
  <si>
    <t xml:space="preserve">Đường trục Đ-03 (rạch Đốc Vàng Hạ - Võ Văn Kiệt) </t>
  </si>
  <si>
    <t>Đường trục Đ-05 (từ Quốc lộ 30 đến đường Nguyễn Văn Biểu)</t>
  </si>
  <si>
    <t>Thảm bê tông nhựa nóng Khu hành chính và Cụm dân cư thị trấn Lai Vung</t>
  </si>
  <si>
    <t>Dự án Phát triển đô thị chợ An Long</t>
  </si>
  <si>
    <t xml:space="preserve">Đường Vành đai phía Nam (Đoạn từ Khu dân cư Cái Tàu Hạ đến Tân Nhuận Đông) </t>
  </si>
  <si>
    <t>Nâng cấp mở rộng đường Lê Lợi (đoạn từ đường Hùng Vương đến đường Trần Văn Thể)</t>
  </si>
  <si>
    <t>Xây dựng không gian khởi nghiệp và đổi mới sáng tạo tỉnh Đồng Tháp</t>
  </si>
  <si>
    <t>Trụ sở UBND xã Phú Thành A</t>
  </si>
  <si>
    <t>Trụ sở UBND xã Trường Xuân</t>
  </si>
  <si>
    <t>Trụ sở UBND xã Đốc Binh Kiều (tên cũ là Cải tạo, nâng cấp Trụ sở UBND xã Đốc Binh Kiều)</t>
  </si>
  <si>
    <t>Hỗ trợ việc làm bền vững thuộc Chương trình mục tiêu quốc gia giảm nghèo bền vững, giai đoạn 2021 – 2025</t>
  </si>
  <si>
    <t>Theo ngành, lĩnh vực</t>
  </si>
  <si>
    <t>KH 2021-2025 tỉnh quản lý</t>
  </si>
  <si>
    <t>Số dự án, CT</t>
  </si>
  <si>
    <t>Tổng vốn bố trí đến năm 2023</t>
  </si>
  <si>
    <t>2023-2023</t>
  </si>
  <si>
    <t>472/QĐ-UBND-HC ngày 25/04/2023 của UBND Tỉnh</t>
  </si>
  <si>
    <t>553/QĐ-UBND.HC ngày 26/5/2022 của UBND Tỉnh</t>
  </si>
  <si>
    <t>858/QĐ-UBND.HC ngày 05/8/2022 của UBND Tỉnh</t>
  </si>
  <si>
    <t>917/QĐ-UBND.HC ngày 16/8/2022 của UBND Tỉnh</t>
  </si>
  <si>
    <t>967/QĐ-UBND.HC ngày 26/8/2022 của UBND Tỉnh</t>
  </si>
  <si>
    <t>853/QĐ-UBND.HC ngày 04/8/2022 của UBND Tỉnh</t>
  </si>
  <si>
    <t>Sở GD&amp;ĐT làm đầu mối</t>
  </si>
  <si>
    <t>Sở Giáo dục và Đào tạo</t>
  </si>
  <si>
    <t>34/QĐ-UBND-HC ngày 11/01/2022 của UBND Tỉnh</t>
  </si>
  <si>
    <t>571/QĐ-UBND.HC ngày 01/6/2022; 1109/QĐ-UBND-HC ngày 12/10/2022 của UBND Tỉnh</t>
  </si>
  <si>
    <t>Sở Thông tin và Truyền thông</t>
  </si>
  <si>
    <t>1153/QĐ-UBND.HC ngày 21/10/2022 của UBND Tỉnh</t>
  </si>
  <si>
    <t>Ban QLDA ĐTXDCT Dân dụng và CN</t>
  </si>
  <si>
    <t>98/QĐ-UBND-HC ngày 28/01/2022 của UBND Tỉnh</t>
  </si>
  <si>
    <t>672/QĐ-UBND-HC ngày 27/06/2022 của UBND Tỉnh</t>
  </si>
  <si>
    <t>1106/QĐ-UBND-HC ngày 12/10/2022 của UBND Tỉnh</t>
  </si>
  <si>
    <t>1107/QĐ-UBND-HC ngày 12/10/2022 của UBND Tỉnh</t>
  </si>
  <si>
    <t>Sở Văn hóa, Thể thao và Du lịch</t>
  </si>
  <si>
    <t>1058/QĐ-UBND-HC ngày 30/09/2022 của UBND Tỉnh</t>
  </si>
  <si>
    <t>UBND huyện Hồng Ngự</t>
  </si>
  <si>
    <t>UBND huyện Lấp Vò</t>
  </si>
  <si>
    <t>296/QĐ-UBND.HC ngày 08/4/2022 của UBND huyện</t>
  </si>
  <si>
    <t xml:space="preserve">UBND huyện Tân Hồng </t>
  </si>
  <si>
    <t>UBND thành phố Sa Đéc</t>
  </si>
  <si>
    <t>140/QĐ-UBND-XDCB ngày 18/7/2022 của UBND TPSĐ</t>
  </si>
  <si>
    <t>136/QĐ-UBND-XDCB ngày 15/7/2022 của UBND TPSĐ</t>
  </si>
  <si>
    <t>Sở Nông nghiệp và Phát triển nông thôn</t>
  </si>
  <si>
    <t>1693/QĐ-BNN-HTQT ngày 09/5/2016 của Bộ NN&amp;PTNT; 1251/QĐ-UBND ngày 15/10/2018; 1518/QĐ-UBND.HC ngày 02/10/2020 của UBND tỉnh; 1728/QĐ-UBND.HC ngày 15/11/2021 của UBND tỉnh</t>
  </si>
  <si>
    <t>Ban QLDA ĐTXDCT Nông nghiệp và PTNT; TT PTQĐ-Sở TNMT</t>
  </si>
  <si>
    <t>Ban QLDA ĐTXDCT Nông nghiệp và PTNT</t>
  </si>
  <si>
    <t>UBND huyện Tam Nông</t>
  </si>
  <si>
    <t>UBND huyện Tân Hồng</t>
  </si>
  <si>
    <t>761/QĐ-UBND.HC ngày 27/5/2020; 940/QĐ-UBND-HC ngày 14/07/2021; 1227/QĐ-UBND-HC ngày 11/11/2022 của UBND Tỉnh</t>
  </si>
  <si>
    <t>Sở NN&amp;PTNT làm đầu mối</t>
  </si>
  <si>
    <t>972/QĐ-UBND-HC ngày 26/8/2022 của UBND Tỉnh</t>
  </si>
  <si>
    <t>Vườn Quốc gia Tràm Chim</t>
  </si>
  <si>
    <t>1236/QĐ-UBND-HC ngày 14/11/2022 của UBND Tỉnh</t>
  </si>
  <si>
    <t>97/QĐ-UBND-HC ngày 26/01/2022 của UBND Tỉnh</t>
  </si>
  <si>
    <t>Sở Xây dựng; UBND TPCL; UBND các huyện: TB, TN, HN</t>
  </si>
  <si>
    <t>463/QĐ-UBND-HC ngày 20/04/2023 của UBND Tỉnh</t>
  </si>
  <si>
    <t>UBND huyện Cao Lãnh</t>
  </si>
  <si>
    <t>1673/QĐ-UBND.HC ngày 30/12/2019; 2002/QĐ-UBND.HC ngày 31/12/2020; 895/QĐ-UBND-HC ngày 11/08/2022 của UBND tỉnh</t>
  </si>
  <si>
    <t>Ban QLDA ĐTXDCT Giao thông; UBND huyện Tháp Mười; UBND huyện Tam Nông</t>
  </si>
  <si>
    <t>646/QĐ-UBND.HC ngày 28/5/2021; 948/QĐ-UBND.HC ngày 14/7/2021; 1896/QĐ-UBND-HC ngày 14/12/2021 của UBND Tỉnh</t>
  </si>
  <si>
    <t>Ban QLDA ĐTXDCT Giao thông; UBND các huyện: Tháp Mười, Tam Nông, Tân Hồng</t>
  </si>
  <si>
    <t>647/QĐ-UBND.HC ngày 28/5/2021; 1555/QĐ-UBND-HC ngày 14/10/2021 của UBND Tỉnh</t>
  </si>
  <si>
    <t>Ban QLDA ĐTXDCT Giao thông; UBND huyện Tam Nông</t>
  </si>
  <si>
    <t>Ban QLDA ĐTXDCT Giao thông; UBND huyện Thanh Bình</t>
  </si>
  <si>
    <t>199/QĐ-UBND-HC ngày 22/02/2023 của UBND Tỉnh</t>
  </si>
  <si>
    <t>658/QĐ-UBND-HC ngày 22/06/2022 của UBND Tỉnh</t>
  </si>
  <si>
    <t>298/QĐ-UBND ngày 31/5/2023 của UBND huyện</t>
  </si>
  <si>
    <t>601/QĐ-UBND-HC ngày 25/5/2023 của UBND huyện</t>
  </si>
  <si>
    <t>UBND huyện Thanh Bình</t>
  </si>
  <si>
    <t>375/QĐ-UBND ngày 29/12/2020; 206/QĐ-UBND ngày 11/6/2021; 417/QĐ-UBND ngày 22/11/2022 của UBND Huyện</t>
  </si>
  <si>
    <t>374/QĐ-UBND ngày 29/12/2020 của UBND Huyện</t>
  </si>
  <si>
    <t>516/QĐ-UBND ngày 26/8/2020 của UBND huyện</t>
  </si>
  <si>
    <t>849/QĐ-UBND ngày 29/12/2020 của UBND Huyện</t>
  </si>
  <si>
    <t>Ban quản lý Khu kinh tế ĐT</t>
  </si>
  <si>
    <t>349/QĐ-UBND-HC ngày 12/04/2022 của UBND Tỉnh</t>
  </si>
  <si>
    <t>1374/QĐ-UBND-HC ngày 14/12/2022 của UBND Tỉnh</t>
  </si>
  <si>
    <t>2024-2025</t>
  </si>
  <si>
    <t>1121/QĐ-UBND-HC ngày 14/10/2022 của UBND Tỉnh</t>
  </si>
  <si>
    <t>UBND thành phố Cao Lãnh</t>
  </si>
  <si>
    <t>471/QĐ-UBND-XDCB ngày 03/11/2022 của UBND TPSĐ</t>
  </si>
  <si>
    <t>UBND thành phố Hồng Ngự</t>
  </si>
  <si>
    <t>530/QĐ-UBND ngày 17/5/2022; 516/QĐ-UBND ngày 10/3/2023; 973/QĐ-UBND ngày 23/5/2023 của UBND TPHN</t>
  </si>
  <si>
    <t>2522/QĐ-UBND ngày 30/11/2021; 654/QĐ-UBND ngày 25/4/2022 của UBND TPCL</t>
  </si>
  <si>
    <t>2523/QĐ-UBND ngày 30/11/2021; 653/QĐ-UBND ngày 25/4/2022 của UBND TPCL</t>
  </si>
  <si>
    <t xml:space="preserve">796/QĐ-UBND ngày 14/4/2023 của UBND TPHN </t>
  </si>
  <si>
    <t>2291/QĐ-UBND-HC ngày 02/12/2021 của UBND huyện</t>
  </si>
  <si>
    <t>861/QĐ-UBND.HC ngày 27/6/2022 của UBND huyện</t>
  </si>
  <si>
    <t>125/QĐ-UBND ngày 24/3/2022 của UBND huyện</t>
  </si>
  <si>
    <t>1863/QĐ-UBND ngày 30/11/2021; 509/QĐ-UBND ngày 26/9/2022 của UBND huyện</t>
  </si>
  <si>
    <t>UBND huyện Tháp Mười</t>
  </si>
  <si>
    <t>436/QĐ-UBND.HC 31/10/2019; 11501/QĐ-UBND ngày 17/12/2021 của UBND huyện</t>
  </si>
  <si>
    <t>196/QĐ-UBND.HC ngày 30/6/2022; 07/QĐ-UBND.HC ngày 13/01/2023 của UBND huyện</t>
  </si>
  <si>
    <t>195/QĐ-UBND-HC ngày 30/06/2022 của UBND huyện</t>
  </si>
  <si>
    <t>382/QĐ-UBND-XDCB ngày 20/10/22 của UBND huyện</t>
  </si>
  <si>
    <t>899/QĐ-UBND-HC ngày 30/6/2022 của UBND huyện</t>
  </si>
  <si>
    <t>UBND huyện Châu Thành</t>
  </si>
  <si>
    <t xml:space="preserve">464/QĐ-UBND ngày 02/6/2022 của UBND huyện </t>
  </si>
  <si>
    <t xml:space="preserve">134/QĐ-UBND.ĐTXD ngày 23/6/2022 của UBND huyện </t>
  </si>
  <si>
    <t>Sở Kế hoạch và Đầu tư</t>
  </si>
  <si>
    <t>986/QĐ-UBND ngày 28/10/2022 của UBND huyện</t>
  </si>
  <si>
    <t>156/QĐ-UBND.ĐTXD ngày 04/8/2022 của UBND huyện</t>
  </si>
  <si>
    <t>Sở LĐTBXH</t>
  </si>
  <si>
    <t>1448/QĐ-UBND.HC ngày 30/12/2022 của UBND Tỉnh</t>
  </si>
  <si>
    <t>Dự kiến kế hoạch năm 2024</t>
  </si>
  <si>
    <t>Tổng mức đầu tư</t>
  </si>
  <si>
    <t>Theo thứ tự ưu tiên</t>
  </si>
  <si>
    <t>Trả nợ vay theo lộ trình</t>
  </si>
  <si>
    <t>**</t>
  </si>
  <si>
    <t>Hỗ trợ 03 thành phố theo Nghị quyết 45</t>
  </si>
  <si>
    <t>32/QĐ-UBND ngày 29/3/2023 của UBND TPCL</t>
  </si>
  <si>
    <t>3698/QĐ-UBND ngày 23/6/2022 của UBND huyện</t>
  </si>
  <si>
    <t>3302/QĐ-UBND ngày 07/6/2022 của UBND huyện</t>
  </si>
  <si>
    <t>TT Đầu tư và Khai thác hạ tầng; TT Phát triển quỹ đất</t>
  </si>
  <si>
    <t>Chương trình</t>
  </si>
  <si>
    <t>Đơn vị tính: triệu đồng.</t>
  </si>
  <si>
    <t>Bảo vệ môi trường</t>
  </si>
  <si>
    <t>Xây dựng công trình đường bộ cao tốc Cao Lãnh - An Hữu, giai đoạn 1 (Dự án thành phần 1)</t>
  </si>
  <si>
    <t>Sở GTVT; Trung tâm Phát triển Quỹ đất</t>
  </si>
  <si>
    <t>2022-2027</t>
  </si>
  <si>
    <t>180/QĐ-UBND.HC ngày 13/02/2023 của UBND Tỉnh</t>
  </si>
  <si>
    <t>Ban QLDA ĐTXDCT Giao thông; Trung tâm Phát triển Quỹ đất</t>
  </si>
  <si>
    <t>- Chương trình MTQG xây dựng nông thôn mới</t>
  </si>
  <si>
    <t xml:space="preserve">   + Chương trình Đảm bảo cơ sở vật chất cho chương trình giáo dục mầm non và giáo dục phổ thông giai đoạn 2021-2025</t>
  </si>
  <si>
    <t xml:space="preserve">   + Xây dựng trụ sở UBND cấp xã</t>
  </si>
  <si>
    <t xml:space="preserve">   + Công trình phát triển đô thị trên địa bàn tỉnh</t>
  </si>
  <si>
    <t xml:space="preserve">   + Hỗ trợ 03 thành phố theo Nghị quyết số 45/NQ-HĐND ngày 09/12/2022</t>
  </si>
  <si>
    <t xml:space="preserve">   + Khu liên hợp thể dục thể thao huyện và Tổ hợp thể thao xã</t>
  </si>
  <si>
    <t xml:space="preserve">   + Công trình giao thông nông thôn góp phần hoàn thành tiêu chí nông thôn mới</t>
  </si>
  <si>
    <t>- Tỉnh hỗ trợ cấp Huyện thực hiện một số dự án thuộc Chương trình, kế hoạch trọng tâm của Tỉnh</t>
  </si>
  <si>
    <t>Tr. đó vốn NS Tỉnh (kể cả TW hỗ trợ)</t>
  </si>
  <si>
    <t>Thu tiền sử dụng đất</t>
  </si>
  <si>
    <t>PHỤ LỤC 1</t>
  </si>
  <si>
    <t>Xây dựng mới Trung đoàn Bộ binh 320</t>
  </si>
  <si>
    <t>2024-2027</t>
  </si>
  <si>
    <t>Xây dựng cơ sở vật chất phục vụ Thiết chế văn hóa cho thanh thiếu nhi tỉnh Đồng Tháp</t>
  </si>
  <si>
    <t>Tỉnh Đoàn Đồng Tháp</t>
  </si>
  <si>
    <t>Bảo tàng Đồng Tháp Mười tại Khu di tích Gò Tháp</t>
  </si>
  <si>
    <t>Nâng cấp Khu di tích Nguyễn Sinh Sắc thành Khu di tích cấp quốc gia đặc biệt</t>
  </si>
  <si>
    <t>TỔNG VỐN TỈNH QUẢN LÝ</t>
  </si>
  <si>
    <t>TỔNG VỐN HUYỆN QUẢN LÝ</t>
  </si>
  <si>
    <t>Trong đó, Chủ đầu tư đăng ký vốn năm 2024 cần hoàn chỉnh việc điều chỉnh thời gian thực hiện</t>
  </si>
  <si>
    <t>Dự án chuyển tiếp phải hoàn thành trong năm 2024 theo thời gian bố trí vốn; các dự án thuộc chương trình trọng tâm của Tỉnh</t>
  </si>
  <si>
    <t>Dự án khởi công mới năm 2024</t>
  </si>
  <si>
    <t xml:space="preserve">Dự án chuyển tiếp hoàn thành sau năm 2024 theo tiến độ được duyệt </t>
  </si>
  <si>
    <t>Cấp Tỉnh quản lý</t>
  </si>
  <si>
    <t>đ</t>
  </si>
  <si>
    <t>Cấp Huyện quản lý</t>
  </si>
  <si>
    <r>
      <t xml:space="preserve">TỔNG HỢP DỰ KIẾN KẾ HOẠCH ĐẦU TƯ CÔNG NĂM 2024 TỈNH ĐỒNG THÁP 
</t>
    </r>
    <r>
      <rPr>
        <b/>
        <i/>
        <sz val="18"/>
        <rFont val="Times New Roman"/>
        <family val="1"/>
      </rPr>
      <t>(Tỷ lệ phân bổ vốn theo ngành, lĩnh vực)</t>
    </r>
  </si>
  <si>
    <t>TỔNG HỢP DỰ KIẾN DANH MỤC DỰ ÁN ĐẦU TƯ CÔNG NĂM 2024</t>
  </si>
  <si>
    <t>(Kèm theo Nghị quyết số           /NQ-HĐND ngày 18 tháng 7 năm 2023 của Hội đồng nhân dân tỉnh Đồng Tháp)</t>
  </si>
  <si>
    <t>(Kèm theo Nghị quyết số         /NQ-HĐND ngày 18 tháng 7 năm 2023 của Hội đồng nhân dân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</si>
</sst>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 _₫_-;\-* #,##0\ _₫_-;_-* &quot;-&quot;\ _₫_-;_-@_-"/>
    <numFmt numFmtId="165" formatCode="_-* #,##0.00\ _₫_-;\-* #,##0.00\ _₫_-;_-* &quot;-&quot;??\ _₫_-;_-@_-"/>
    <numFmt numFmtId="166" formatCode="&quot;True&quot;;&quot;True&quot;;&quot;False&quot;"/>
    <numFmt numFmtId="167" formatCode="0.0%"/>
  </numFmts>
  <fonts count="23" x14ac:knownFonts="1">
    <font>
      <sz val="11"/>
      <color theme="1"/>
      <name val="Arial"/>
      <family val="2"/>
      <scheme val="minor"/>
    </font>
    <font>
      <sz val="11"/>
      <color theme="1"/>
      <name val="Arial"/>
      <family val="2"/>
      <charset val="163"/>
      <scheme val="minor"/>
    </font>
    <font>
      <sz val="11"/>
      <color theme="1"/>
      <name val="Arial"/>
      <family val="2"/>
      <scheme val="minor"/>
    </font>
    <font>
      <sz val="14"/>
      <name val="Times New Roman"/>
      <family val="1"/>
    </font>
    <font>
      <sz val="12"/>
      <name val="Times New Roman"/>
      <family val="1"/>
    </font>
    <font>
      <sz val="10"/>
      <name val="Arial"/>
      <family val="2"/>
    </font>
    <font>
      <b/>
      <sz val="14"/>
      <name val="Times New Roman"/>
      <family val="1"/>
    </font>
    <font>
      <b/>
      <i/>
      <sz val="14"/>
      <name val="Times New Roman"/>
      <family val="1"/>
    </font>
    <font>
      <sz val="11"/>
      <color indexed="8"/>
      <name val="Calibri"/>
      <family val="2"/>
    </font>
    <font>
      <b/>
      <sz val="12"/>
      <name val="Times New Roman"/>
      <family val="1"/>
    </font>
    <font>
      <sz val="11"/>
      <color theme="1"/>
      <name val="Calibri"/>
      <family val="2"/>
      <charset val="163"/>
    </font>
    <font>
      <sz val="13"/>
      <name val="Times New Roman"/>
      <family val="1"/>
    </font>
    <font>
      <i/>
      <sz val="12"/>
      <name val="Times New Roman"/>
      <family val="1"/>
    </font>
    <font>
      <b/>
      <sz val="13"/>
      <name val="Times New Roman"/>
      <family val="1"/>
    </font>
    <font>
      <b/>
      <i/>
      <sz val="13"/>
      <name val="Times New Roman"/>
      <family val="1"/>
    </font>
    <font>
      <i/>
      <sz val="13"/>
      <name val="Times New Roman"/>
      <family val="1"/>
    </font>
    <font>
      <b/>
      <sz val="18"/>
      <name val="Times New Roman"/>
      <family val="1"/>
    </font>
    <font>
      <b/>
      <i/>
      <sz val="18"/>
      <name val="Times New Roman"/>
      <family val="1"/>
    </font>
    <font>
      <b/>
      <u/>
      <sz val="12"/>
      <name val="Times New Roman"/>
      <family val="1"/>
    </font>
    <font>
      <b/>
      <i/>
      <sz val="12"/>
      <name val="Times New Roman"/>
      <family val="1"/>
    </font>
    <font>
      <u/>
      <sz val="12"/>
      <color indexed="12"/>
      <name val="Times New Roman"/>
      <family val="1"/>
    </font>
    <font>
      <i/>
      <sz val="18"/>
      <name val="Times New Roman"/>
      <family val="1"/>
    </font>
    <font>
      <b/>
      <sz val="24"/>
      <name val="Times New Roman"/>
      <family val="1"/>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style="thin">
        <color auto="1"/>
      </right>
      <top style="hair">
        <color auto="1"/>
      </top>
      <bottom style="hair">
        <color auto="1"/>
      </bottom>
      <diagonal/>
    </border>
  </borders>
  <cellStyleXfs count="27">
    <xf numFmtId="0" fontId="0" fillId="0" borderId="0"/>
    <xf numFmtId="166" fontId="4" fillId="0" borderId="0" applyFont="0" applyFill="0" applyBorder="0" applyAlignment="0" applyProtection="0"/>
    <xf numFmtId="0" fontId="5" fillId="0" borderId="0"/>
    <xf numFmtId="0" fontId="4" fillId="0" borderId="0"/>
    <xf numFmtId="0" fontId="5" fillId="0" borderId="0"/>
    <xf numFmtId="0" fontId="2" fillId="0" borderId="0"/>
    <xf numFmtId="165" fontId="8" fillId="0" borderId="0" applyFont="0" applyFill="0" applyBorder="0" applyAlignment="0" applyProtection="0"/>
    <xf numFmtId="0" fontId="4" fillId="0" borderId="0"/>
    <xf numFmtId="0" fontId="4" fillId="0" borderId="0"/>
    <xf numFmtId="164" fontId="8" fillId="0" borderId="0" applyFont="0" applyFill="0" applyBorder="0" applyAlignment="0" applyProtection="0"/>
    <xf numFmtId="0" fontId="4" fillId="0" borderId="0"/>
    <xf numFmtId="165" fontId="8" fillId="0" borderId="0" applyFont="0" applyFill="0" applyBorder="0" applyAlignment="0" applyProtection="0"/>
    <xf numFmtId="9" fontId="2" fillId="0" borderId="0" applyFont="0" applyFill="0" applyBorder="0" applyAlignment="0" applyProtection="0"/>
    <xf numFmtId="165" fontId="2" fillId="0" borderId="0" applyFont="0" applyFill="0" applyBorder="0" applyAlignment="0" applyProtection="0"/>
    <xf numFmtId="165" fontId="5" fillId="0" borderId="0" applyFont="0" applyFill="0" applyBorder="0" applyAlignment="0" applyProtection="0"/>
    <xf numFmtId="0" fontId="10" fillId="0" borderId="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8" fillId="0" borderId="0" applyFont="0" applyFill="0" applyBorder="0" applyAlignment="0" applyProtection="0"/>
    <xf numFmtId="0" fontId="4" fillId="0" borderId="0"/>
    <xf numFmtId="0" fontId="20" fillId="0" borderId="0" applyNumberFormat="0" applyFill="0" applyBorder="0" applyAlignment="0" applyProtection="0">
      <alignment vertical="top"/>
      <protection locked="0"/>
    </xf>
    <xf numFmtId="0" fontId="1" fillId="0" borderId="0"/>
    <xf numFmtId="0" fontId="4" fillId="0" borderId="0"/>
    <xf numFmtId="0" fontId="5" fillId="0" borderId="0"/>
    <xf numFmtId="0" fontId="3" fillId="0" borderId="0"/>
    <xf numFmtId="165" fontId="4" fillId="0" borderId="0" applyFont="0" applyFill="0" applyBorder="0" applyAlignment="0" applyProtection="0"/>
  </cellStyleXfs>
  <cellXfs count="114">
    <xf numFmtId="0" fontId="0" fillId="0" borderId="0" xfId="0"/>
    <xf numFmtId="0" fontId="3" fillId="0" borderId="0" xfId="0" applyFont="1" applyAlignment="1">
      <alignment vertical="center" wrapText="1"/>
    </xf>
    <xf numFmtId="0" fontId="3"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vertical="center" wrapText="1"/>
    </xf>
    <xf numFmtId="0" fontId="11" fillId="0" borderId="1" xfId="0" applyFont="1" applyBorder="1" applyAlignment="1">
      <alignment horizontal="center" vertical="center" wrapText="1"/>
    </xf>
    <xf numFmtId="3" fontId="13" fillId="0" borderId="0" xfId="0" applyNumberFormat="1" applyFont="1" applyAlignment="1">
      <alignment vertical="center" wrapText="1"/>
    </xf>
    <xf numFmtId="0" fontId="15" fillId="0" borderId="0" xfId="0" applyFont="1" applyAlignment="1">
      <alignment vertical="center" wrapText="1"/>
    </xf>
    <xf numFmtId="3" fontId="14" fillId="0" borderId="0" xfId="0" applyNumberFormat="1" applyFont="1" applyAlignment="1">
      <alignment vertical="top" wrapText="1"/>
    </xf>
    <xf numFmtId="0" fontId="14" fillId="0" borderId="0" xfId="0" applyFont="1" applyAlignment="1">
      <alignment vertical="top" wrapText="1"/>
    </xf>
    <xf numFmtId="3" fontId="13" fillId="0" borderId="0" xfId="0" applyNumberFormat="1" applyFont="1" applyAlignment="1">
      <alignment vertical="top" wrapText="1"/>
    </xf>
    <xf numFmtId="0" fontId="13" fillId="0" borderId="0" xfId="0" applyFont="1" applyAlignment="1">
      <alignment vertical="top" wrapText="1"/>
    </xf>
    <xf numFmtId="3" fontId="11" fillId="0" borderId="0" xfId="0" applyNumberFormat="1" applyFont="1" applyAlignment="1">
      <alignment vertical="top" wrapText="1"/>
    </xf>
    <xf numFmtId="0" fontId="11" fillId="0" borderId="0" xfId="0" applyFont="1" applyAlignment="1">
      <alignment vertical="top" wrapText="1"/>
    </xf>
    <xf numFmtId="167" fontId="13" fillId="0" borderId="0" xfId="0" applyNumberFormat="1" applyFont="1" applyAlignment="1">
      <alignment vertical="top" wrapText="1"/>
    </xf>
    <xf numFmtId="0" fontId="3" fillId="0" borderId="0" xfId="0" applyFont="1" applyAlignment="1">
      <alignment horizontal="center" vertical="center" wrapText="1"/>
    </xf>
    <xf numFmtId="3" fontId="3" fillId="0" borderId="0" xfId="0" applyNumberFormat="1" applyFont="1" applyAlignment="1">
      <alignment vertical="center" wrapText="1"/>
    </xf>
    <xf numFmtId="0" fontId="6" fillId="0" borderId="0" xfId="0" applyFont="1" applyAlignment="1">
      <alignment vertical="center"/>
    </xf>
    <xf numFmtId="3" fontId="15" fillId="0" borderId="0" xfId="0" applyNumberFormat="1" applyFont="1" applyAlignment="1">
      <alignment vertical="center" wrapText="1"/>
    </xf>
    <xf numFmtId="0" fontId="11" fillId="0" borderId="10" xfId="0" applyFont="1" applyBorder="1" applyAlignment="1">
      <alignment horizontal="center" vertical="top" wrapText="1"/>
    </xf>
    <xf numFmtId="0" fontId="11" fillId="0" borderId="10" xfId="0" applyFont="1" applyBorder="1" applyAlignment="1">
      <alignment vertical="top" wrapText="1"/>
    </xf>
    <xf numFmtId="0" fontId="13" fillId="0" borderId="9" xfId="0" applyFont="1" applyBorder="1" applyAlignment="1">
      <alignment horizontal="center" vertical="center" wrapText="1"/>
    </xf>
    <xf numFmtId="3" fontId="13" fillId="0" borderId="9" xfId="2" applyNumberFormat="1" applyFont="1" applyBorder="1" applyAlignment="1">
      <alignment horizontal="center" vertical="center" wrapText="1"/>
    </xf>
    <xf numFmtId="3" fontId="13" fillId="0" borderId="9" xfId="0" applyNumberFormat="1" applyFont="1" applyBorder="1" applyAlignment="1">
      <alignment horizontal="right" vertical="center" wrapText="1"/>
    </xf>
    <xf numFmtId="0" fontId="4" fillId="0" borderId="11" xfId="21" applyFont="1" applyFill="1" applyBorder="1" applyAlignment="1" applyProtection="1">
      <alignment vertical="center"/>
    </xf>
    <xf numFmtId="3" fontId="4" fillId="0" borderId="1" xfId="0" quotePrefix="1" applyNumberFormat="1" applyFont="1" applyBorder="1" applyAlignment="1">
      <alignment horizontal="center" vertical="center" wrapText="1"/>
    </xf>
    <xf numFmtId="0" fontId="15" fillId="0" borderId="11" xfId="0" applyFont="1" applyBorder="1" applyAlignment="1">
      <alignment horizontal="center" vertical="top" wrapText="1"/>
    </xf>
    <xf numFmtId="0" fontId="15" fillId="2" borderId="11" xfId="0" quotePrefix="1" applyFont="1" applyFill="1" applyBorder="1" applyAlignment="1">
      <alignment horizontal="left" vertical="top" wrapText="1"/>
    </xf>
    <xf numFmtId="0" fontId="13" fillId="0" borderId="11" xfId="3" applyFont="1" applyBorder="1" applyAlignment="1">
      <alignment horizontal="center" vertical="top"/>
    </xf>
    <xf numFmtId="0" fontId="13" fillId="0" borderId="11" xfId="0" applyFont="1" applyBorder="1" applyAlignment="1">
      <alignment vertical="top" wrapText="1"/>
    </xf>
    <xf numFmtId="0" fontId="13" fillId="0" borderId="11" xfId="0" applyFont="1" applyBorder="1" applyAlignment="1">
      <alignment horizontal="center" vertical="top" wrapText="1"/>
    </xf>
    <xf numFmtId="0" fontId="14" fillId="0" borderId="11" xfId="0" applyFont="1" applyBorder="1" applyAlignment="1">
      <alignment horizontal="center" vertical="top" wrapText="1"/>
    </xf>
    <xf numFmtId="0" fontId="14" fillId="0" borderId="11" xfId="0" quotePrefix="1" applyFont="1" applyBorder="1" applyAlignment="1">
      <alignment horizontal="left" vertical="top" wrapText="1"/>
    </xf>
    <xf numFmtId="0" fontId="15" fillId="0" borderId="11" xfId="0" applyFont="1" applyBorder="1" applyAlignment="1">
      <alignment horizontal="center" vertical="center" wrapText="1"/>
    </xf>
    <xf numFmtId="0" fontId="15" fillId="0" borderId="11" xfId="0" applyFont="1" applyBorder="1" applyAlignment="1">
      <alignment horizontal="left" vertical="center" wrapText="1"/>
    </xf>
    <xf numFmtId="3" fontId="15" fillId="0" borderId="11" xfId="0" applyNumberFormat="1" applyFont="1" applyBorder="1" applyAlignment="1">
      <alignment horizontal="right" vertical="center" wrapText="1"/>
    </xf>
    <xf numFmtId="10" fontId="15" fillId="0" borderId="11" xfId="0" applyNumberFormat="1" applyFont="1" applyBorder="1" applyAlignment="1">
      <alignment horizontal="right" vertical="center" wrapText="1"/>
    </xf>
    <xf numFmtId="167" fontId="15" fillId="0" borderId="11" xfId="0" applyNumberFormat="1" applyFont="1" applyBorder="1" applyAlignment="1">
      <alignment horizontal="right" vertical="center" wrapText="1"/>
    </xf>
    <xf numFmtId="0" fontId="11" fillId="0" borderId="11" xfId="0" applyFont="1" applyBorder="1" applyAlignment="1">
      <alignment horizontal="center" vertical="top" wrapText="1"/>
    </xf>
    <xf numFmtId="0" fontId="11" fillId="0" borderId="11" xfId="0" applyFont="1" applyBorder="1" applyAlignment="1">
      <alignment horizontal="left" vertical="top" wrapText="1"/>
    </xf>
    <xf numFmtId="10" fontId="11" fillId="0" borderId="11" xfId="0" applyNumberFormat="1" applyFont="1" applyBorder="1" applyAlignment="1">
      <alignment horizontal="right" vertical="center" wrapText="1"/>
    </xf>
    <xf numFmtId="0" fontId="11" fillId="2" borderId="11" xfId="0" applyFont="1" applyFill="1" applyBorder="1" applyAlignment="1">
      <alignment horizontal="left" vertical="top" wrapText="1"/>
    </xf>
    <xf numFmtId="0" fontId="11" fillId="2" borderId="11" xfId="0" quotePrefix="1" applyFont="1" applyFill="1" applyBorder="1" applyAlignment="1">
      <alignment horizontal="left" vertical="top" wrapText="1"/>
    </xf>
    <xf numFmtId="3" fontId="11" fillId="2" borderId="11" xfId="2" applyNumberFormat="1" applyFont="1" applyFill="1" applyBorder="1" applyAlignment="1">
      <alignment horizontal="left" vertical="top" wrapText="1"/>
    </xf>
    <xf numFmtId="0" fontId="15" fillId="2" borderId="11" xfId="0" applyFont="1" applyFill="1" applyBorder="1" applyAlignment="1">
      <alignment horizontal="left" vertical="top" wrapText="1"/>
    </xf>
    <xf numFmtId="3" fontId="11" fillId="2" borderId="11" xfId="2" quotePrefix="1" applyNumberFormat="1" applyFont="1" applyFill="1" applyBorder="1" applyAlignment="1">
      <alignment horizontal="left" vertical="top" wrapText="1"/>
    </xf>
    <xf numFmtId="3" fontId="13" fillId="0" borderId="11" xfId="0" applyNumberFormat="1" applyFont="1" applyBorder="1" applyAlignment="1">
      <alignment horizontal="right" vertical="center" wrapText="1"/>
    </xf>
    <xf numFmtId="10" fontId="13" fillId="0" borderId="11" xfId="12" applyNumberFormat="1" applyFont="1" applyFill="1" applyBorder="1" applyAlignment="1">
      <alignment horizontal="right" vertical="center" wrapText="1"/>
    </xf>
    <xf numFmtId="3" fontId="14" fillId="0" borderId="11" xfId="0" applyNumberFormat="1" applyFont="1" applyBorder="1" applyAlignment="1">
      <alignment horizontal="right" vertical="center" wrapText="1"/>
    </xf>
    <xf numFmtId="10" fontId="14" fillId="0" borderId="11" xfId="0" applyNumberFormat="1" applyFont="1" applyBorder="1" applyAlignment="1">
      <alignment horizontal="right" vertical="center" wrapText="1"/>
    </xf>
    <xf numFmtId="167" fontId="14" fillId="0" borderId="11" xfId="0" applyNumberFormat="1" applyFont="1" applyBorder="1" applyAlignment="1">
      <alignment horizontal="right" vertical="center" wrapText="1"/>
    </xf>
    <xf numFmtId="10" fontId="14" fillId="0" borderId="11" xfId="12" applyNumberFormat="1" applyFont="1" applyFill="1" applyBorder="1" applyAlignment="1">
      <alignment horizontal="right" vertical="center" wrapText="1"/>
    </xf>
    <xf numFmtId="3" fontId="11" fillId="0" borderId="11" xfId="0" applyNumberFormat="1" applyFont="1" applyBorder="1" applyAlignment="1">
      <alignment horizontal="right" vertical="center" wrapText="1"/>
    </xf>
    <xf numFmtId="167" fontId="11" fillId="0" borderId="11" xfId="0" applyNumberFormat="1" applyFont="1" applyBorder="1" applyAlignment="1">
      <alignment horizontal="right" vertical="center" wrapText="1"/>
    </xf>
    <xf numFmtId="10" fontId="13" fillId="0" borderId="11" xfId="0" applyNumberFormat="1" applyFont="1" applyBorder="1" applyAlignment="1">
      <alignment horizontal="right" vertical="center" wrapText="1"/>
    </xf>
    <xf numFmtId="3" fontId="11" fillId="0" borderId="10" xfId="0" applyNumberFormat="1" applyFont="1" applyBorder="1" applyAlignment="1">
      <alignment vertical="center" wrapText="1"/>
    </xf>
    <xf numFmtId="10" fontId="11" fillId="0" borderId="10" xfId="0" applyNumberFormat="1" applyFont="1" applyBorder="1" applyAlignment="1">
      <alignment vertical="center" wrapText="1"/>
    </xf>
    <xf numFmtId="0" fontId="4" fillId="0" borderId="0" xfId="0" applyFont="1" applyFill="1" applyAlignment="1">
      <alignment horizontal="center" vertical="center" wrapText="1"/>
    </xf>
    <xf numFmtId="0" fontId="21" fillId="0" borderId="0" xfId="0" applyFont="1" applyFill="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Alignment="1">
      <alignment horizontal="right" vertical="center" wrapText="1"/>
    </xf>
    <xf numFmtId="3" fontId="4" fillId="0" borderId="0" xfId="0" applyNumberFormat="1" applyFont="1" applyFill="1" applyAlignment="1">
      <alignment horizontal="right" vertical="center" wrapText="1"/>
    </xf>
    <xf numFmtId="3" fontId="4" fillId="0" borderId="0" xfId="0" applyNumberFormat="1" applyFont="1" applyFill="1" applyAlignment="1">
      <alignment horizontal="center" vertical="center" wrapText="1"/>
    </xf>
    <xf numFmtId="0" fontId="9" fillId="0" borderId="0" xfId="0" applyFont="1" applyFill="1" applyAlignment="1">
      <alignment horizontal="center" vertical="center" wrapText="1"/>
    </xf>
    <xf numFmtId="3" fontId="9" fillId="0" borderId="1" xfId="0" applyNumberFormat="1"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3" fontId="9" fillId="0" borderId="0" xfId="0" applyNumberFormat="1" applyFont="1" applyFill="1" applyAlignment="1">
      <alignment horizontal="center" vertical="center" wrapText="1"/>
    </xf>
    <xf numFmtId="3" fontId="4" fillId="0" borderId="1" xfId="0" quotePrefix="1" applyNumberFormat="1" applyFont="1" applyFill="1" applyBorder="1" applyAlignment="1">
      <alignment horizontal="center" vertical="center" wrapText="1"/>
    </xf>
    <xf numFmtId="3" fontId="4" fillId="0" borderId="9" xfId="0" quotePrefix="1" applyNumberFormat="1" applyFont="1" applyFill="1" applyBorder="1" applyAlignment="1">
      <alignment horizontal="center" vertical="center" wrapText="1"/>
    </xf>
    <xf numFmtId="3" fontId="18" fillId="0" borderId="9" xfId="0" applyNumberFormat="1" applyFont="1" applyFill="1" applyBorder="1" applyAlignment="1">
      <alignment horizontal="center" vertical="center" wrapText="1"/>
    </xf>
    <xf numFmtId="3" fontId="18" fillId="0" borderId="9" xfId="0" quotePrefix="1" applyNumberFormat="1" applyFont="1" applyFill="1" applyBorder="1" applyAlignment="1">
      <alignment horizontal="center" vertical="center" wrapText="1"/>
    </xf>
    <xf numFmtId="3" fontId="4" fillId="0" borderId="11" xfId="0" quotePrefix="1" applyNumberFormat="1" applyFont="1" applyFill="1" applyBorder="1" applyAlignment="1">
      <alignment horizontal="center" vertical="center" wrapText="1"/>
    </xf>
    <xf numFmtId="3" fontId="12" fillId="0" borderId="11" xfId="0" applyNumberFormat="1" applyFont="1" applyFill="1" applyBorder="1" applyAlignment="1">
      <alignment horizontal="left" vertical="center" wrapText="1"/>
    </xf>
    <xf numFmtId="3" fontId="12" fillId="0" borderId="11" xfId="0" quotePrefix="1" applyNumberFormat="1" applyFont="1" applyFill="1" applyBorder="1" applyAlignment="1">
      <alignment horizontal="center" vertical="center" wrapText="1"/>
    </xf>
    <xf numFmtId="3" fontId="9" fillId="0" borderId="11" xfId="0" applyNumberFormat="1" applyFont="1" applyFill="1" applyBorder="1" applyAlignment="1">
      <alignment horizontal="center" vertical="center" wrapText="1"/>
    </xf>
    <xf numFmtId="3" fontId="9" fillId="0" borderId="11" xfId="0" applyNumberFormat="1" applyFont="1" applyFill="1" applyBorder="1" applyAlignment="1">
      <alignment horizontal="left" vertical="center" wrapText="1"/>
    </xf>
    <xf numFmtId="3" fontId="9" fillId="0" borderId="11" xfId="0" applyNumberFormat="1" applyFont="1" applyFill="1" applyBorder="1" applyAlignment="1">
      <alignment horizontal="right" vertical="center" wrapText="1"/>
    </xf>
    <xf numFmtId="3" fontId="4" fillId="0" borderId="11" xfId="0" applyNumberFormat="1" applyFont="1" applyFill="1" applyBorder="1" applyAlignment="1">
      <alignment horizontal="center" vertical="center" wrapText="1"/>
    </xf>
    <xf numFmtId="3" fontId="4" fillId="0" borderId="11" xfId="0" applyNumberFormat="1" applyFont="1" applyFill="1" applyBorder="1" applyAlignment="1">
      <alignment horizontal="left" vertical="center" wrapText="1"/>
    </xf>
    <xf numFmtId="3" fontId="4" fillId="0" borderId="11" xfId="0" applyNumberFormat="1" applyFont="1" applyFill="1" applyBorder="1" applyAlignment="1">
      <alignment horizontal="right" vertical="center" wrapText="1"/>
    </xf>
    <xf numFmtId="3" fontId="12" fillId="0" borderId="11" xfId="0" applyNumberFormat="1" applyFont="1" applyFill="1" applyBorder="1" applyAlignment="1">
      <alignment horizontal="center" vertical="center" wrapText="1"/>
    </xf>
    <xf numFmtId="3" fontId="12" fillId="0" borderId="11" xfId="0" applyNumberFormat="1" applyFont="1" applyFill="1" applyBorder="1" applyAlignment="1">
      <alignment horizontal="right" vertical="center" wrapText="1"/>
    </xf>
    <xf numFmtId="3" fontId="12" fillId="0" borderId="0" xfId="0" applyNumberFormat="1" applyFont="1" applyFill="1" applyAlignment="1">
      <alignment horizontal="center" vertical="center" wrapText="1"/>
    </xf>
    <xf numFmtId="0" fontId="12" fillId="0" borderId="0" xfId="0" applyFont="1" applyFill="1" applyAlignment="1">
      <alignment horizontal="center" vertical="center" wrapText="1"/>
    </xf>
    <xf numFmtId="3" fontId="12" fillId="0" borderId="11" xfId="0" quotePrefix="1" applyNumberFormat="1" applyFont="1" applyFill="1" applyBorder="1" applyAlignment="1">
      <alignment horizontal="left" vertical="center" wrapText="1"/>
    </xf>
    <xf numFmtId="3" fontId="19" fillId="0" borderId="11" xfId="0" applyNumberFormat="1" applyFont="1" applyFill="1" applyBorder="1" applyAlignment="1">
      <alignment horizontal="center" vertical="center" wrapText="1"/>
    </xf>
    <xf numFmtId="3" fontId="19" fillId="0" borderId="11" xfId="0" applyNumberFormat="1" applyFont="1" applyFill="1" applyBorder="1" applyAlignment="1">
      <alignment horizontal="left" vertical="center" wrapText="1"/>
    </xf>
    <xf numFmtId="3" fontId="19" fillId="0" borderId="11" xfId="0" applyNumberFormat="1" applyFont="1" applyFill="1" applyBorder="1" applyAlignment="1">
      <alignment horizontal="right" vertical="center" wrapText="1"/>
    </xf>
    <xf numFmtId="0" fontId="19" fillId="0" borderId="0" xfId="0" applyFont="1" applyFill="1" applyAlignment="1">
      <alignment horizontal="center" vertical="center" wrapText="1"/>
    </xf>
    <xf numFmtId="3" fontId="19" fillId="0" borderId="11" xfId="0" applyNumberFormat="1" applyFont="1" applyFill="1" applyBorder="1" applyAlignment="1">
      <alignment horizontal="left" vertical="top" wrapText="1"/>
    </xf>
    <xf numFmtId="3" fontId="19" fillId="0" borderId="0" xfId="0" applyNumberFormat="1" applyFont="1" applyFill="1" applyAlignment="1">
      <alignment horizontal="center" vertical="center" wrapText="1"/>
    </xf>
    <xf numFmtId="3" fontId="9" fillId="0" borderId="11" xfId="0" applyNumberFormat="1" applyFont="1" applyFill="1" applyBorder="1" applyAlignment="1">
      <alignment horizontal="left" vertical="top" wrapText="1"/>
    </xf>
    <xf numFmtId="3" fontId="9" fillId="0" borderId="11" xfId="0" quotePrefix="1"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10" xfId="0" applyFont="1" applyFill="1" applyBorder="1" applyAlignment="1">
      <alignment horizontal="right" vertical="center" wrapText="1"/>
    </xf>
    <xf numFmtId="0" fontId="16" fillId="0" borderId="0" xfId="0" applyFont="1" applyAlignment="1">
      <alignment horizontal="center" vertical="center"/>
    </xf>
    <xf numFmtId="0" fontId="16" fillId="0" borderId="0" xfId="0" applyFont="1" applyAlignment="1">
      <alignment horizontal="center" vertical="center" wrapText="1"/>
    </xf>
    <xf numFmtId="0" fontId="21" fillId="0" borderId="0" xfId="0" applyFont="1" applyAlignment="1">
      <alignment horizontal="center" vertical="center" wrapText="1"/>
    </xf>
    <xf numFmtId="0" fontId="7" fillId="0" borderId="2" xfId="0" applyFont="1" applyBorder="1" applyAlignment="1">
      <alignment horizontal="right" vertical="center"/>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6" fillId="0" borderId="0" xfId="0" applyFont="1" applyFill="1" applyAlignment="1">
      <alignment horizontal="center" vertical="center" wrapText="1"/>
    </xf>
    <xf numFmtId="0" fontId="22" fillId="0" borderId="0" xfId="0" applyFont="1" applyFill="1" applyAlignment="1">
      <alignment horizontal="center" vertical="center" wrapText="1"/>
    </xf>
    <xf numFmtId="0" fontId="21" fillId="0" borderId="0" xfId="0" applyFont="1" applyFill="1" applyAlignment="1">
      <alignment horizontal="center" vertical="center" wrapText="1"/>
    </xf>
    <xf numFmtId="3"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3" fontId="9" fillId="0" borderId="4" xfId="0" applyNumberFormat="1" applyFont="1" applyFill="1" applyBorder="1" applyAlignment="1">
      <alignment horizontal="center" vertical="center" wrapText="1"/>
    </xf>
    <xf numFmtId="3" fontId="9" fillId="0" borderId="3" xfId="0" applyNumberFormat="1" applyFont="1" applyFill="1" applyBorder="1" applyAlignment="1">
      <alignment horizontal="center" vertical="center" wrapText="1"/>
    </xf>
    <xf numFmtId="3" fontId="9" fillId="0" borderId="5" xfId="0" applyNumberFormat="1" applyFont="1" applyFill="1" applyBorder="1" applyAlignment="1">
      <alignment horizontal="center" vertical="center" wrapText="1"/>
    </xf>
    <xf numFmtId="0" fontId="19" fillId="0" borderId="2" xfId="0" applyFont="1" applyFill="1" applyBorder="1" applyAlignment="1">
      <alignment horizontal="right" vertical="center" wrapText="1"/>
    </xf>
    <xf numFmtId="3" fontId="9" fillId="0" borderId="6" xfId="0" applyNumberFormat="1" applyFont="1" applyFill="1" applyBorder="1" applyAlignment="1">
      <alignment horizontal="center" vertical="center" wrapText="1"/>
    </xf>
    <xf numFmtId="3" fontId="9" fillId="0" borderId="7" xfId="0" applyNumberFormat="1" applyFont="1" applyFill="1" applyBorder="1" applyAlignment="1">
      <alignment horizontal="center" vertical="center" wrapText="1"/>
    </xf>
    <xf numFmtId="3" fontId="9" fillId="0" borderId="8" xfId="0" applyNumberFormat="1" applyFont="1" applyFill="1" applyBorder="1" applyAlignment="1">
      <alignment horizontal="center" vertical="center" wrapText="1"/>
    </xf>
  </cellXfs>
  <cellStyles count="27">
    <cellStyle name="Comma [0] 3" xfId="9"/>
    <cellStyle name="Comma 10 10" xfId="11"/>
    <cellStyle name="Comma 10 2" xfId="16"/>
    <cellStyle name="Comma 11 2" xfId="17"/>
    <cellStyle name="Comma 12 2" xfId="14"/>
    <cellStyle name="Comma 16 3" xfId="6"/>
    <cellStyle name="Comma 2" xfId="26"/>
    <cellStyle name="Comma 2 2" xfId="18"/>
    <cellStyle name="Comma 3" xfId="1"/>
    <cellStyle name="Comma 4" xfId="19"/>
    <cellStyle name="Comma 58" xfId="13"/>
    <cellStyle name="Hyperlink" xfId="21" builtinId="8"/>
    <cellStyle name="Normal" xfId="0" builtinId="0"/>
    <cellStyle name="Normal 10" xfId="15"/>
    <cellStyle name="Normal 10 2" xfId="3"/>
    <cellStyle name="Normal 11" xfId="4"/>
    <cellStyle name="Normal 13 2" xfId="25"/>
    <cellStyle name="Normal 2" xfId="5"/>
    <cellStyle name="Normal 2 3 2" xfId="10"/>
    <cellStyle name="Normal 3 5" xfId="8"/>
    <cellStyle name="Normal 37" xfId="23"/>
    <cellStyle name="Normal 4" xfId="24"/>
    <cellStyle name="Normal 5 2 5" xfId="22"/>
    <cellStyle name="Normal 55 2" xfId="7"/>
    <cellStyle name="Normal 55 2 2" xfId="20"/>
    <cellStyle name="Normal_Bieu mau (CV )" xfId="2"/>
    <cellStyle name="Percent" xfId="1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598714</xdr:colOff>
      <xdr:row>3</xdr:row>
      <xdr:rowOff>136071</xdr:rowOff>
    </xdr:from>
    <xdr:to>
      <xdr:col>6</xdr:col>
      <xdr:colOff>367393</xdr:colOff>
      <xdr:row>3</xdr:row>
      <xdr:rowOff>136071</xdr:rowOff>
    </xdr:to>
    <xdr:cxnSp macro="">
      <xdr:nvCxnSpPr>
        <xdr:cNvPr id="3" name="Straight Connector 2"/>
        <xdr:cNvCxnSpPr/>
      </xdr:nvCxnSpPr>
      <xdr:spPr>
        <a:xfrm>
          <a:off x="5238750" y="1374321"/>
          <a:ext cx="2272393"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1488281</xdr:colOff>
      <xdr:row>3</xdr:row>
      <xdr:rowOff>95250</xdr:rowOff>
    </xdr:from>
    <xdr:to>
      <xdr:col>7</xdr:col>
      <xdr:colOff>797719</xdr:colOff>
      <xdr:row>3</xdr:row>
      <xdr:rowOff>95250</xdr:rowOff>
    </xdr:to>
    <xdr:cxnSp macro="">
      <xdr:nvCxnSpPr>
        <xdr:cNvPr id="3" name="Straight Connector 2"/>
        <xdr:cNvCxnSpPr/>
      </xdr:nvCxnSpPr>
      <xdr:spPr>
        <a:xfrm>
          <a:off x="5822156" y="1059656"/>
          <a:ext cx="2595563"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D41"/>
  <sheetViews>
    <sheetView showGridLines="0" showZeros="0" tabSelected="1" zoomScale="70" zoomScaleNormal="70" workbookViewId="0">
      <selection activeCell="C18" sqref="C18"/>
    </sheetView>
  </sheetViews>
  <sheetFormatPr defaultRowHeight="18.75" x14ac:dyDescent="0.2"/>
  <cols>
    <col min="1" max="1" width="6.625" style="2" customWidth="1"/>
    <col min="2" max="2" width="42" style="3" customWidth="1"/>
    <col min="3" max="3" width="12.375" style="3" customWidth="1"/>
    <col min="4" max="4" width="10.375" style="3" customWidth="1"/>
    <col min="5" max="5" width="12.125" style="3" customWidth="1"/>
    <col min="6" max="6" width="10.375" style="3" customWidth="1"/>
    <col min="7" max="7" width="11.875" style="3" customWidth="1"/>
    <col min="8" max="8" width="10.75" style="3" customWidth="1"/>
    <col min="9" max="9" width="12.125" style="3" customWidth="1"/>
    <col min="10" max="10" width="10.625" style="3" customWidth="1"/>
    <col min="11" max="11" width="11.625" style="3" customWidth="1"/>
    <col min="12" max="12" width="10.125" style="3" customWidth="1"/>
    <col min="13" max="22" width="9.125" style="3" customWidth="1"/>
    <col min="23" max="52" width="8.625" style="3" customWidth="1"/>
    <col min="53" max="53" width="8.75" style="3"/>
    <col min="54" max="54" width="18.125" style="3" bestFit="1" customWidth="1"/>
    <col min="55" max="55" width="8.75" style="3"/>
    <col min="56" max="56" width="12.625" style="3" bestFit="1" customWidth="1"/>
    <col min="57" max="211" width="8.75" style="3"/>
    <col min="212" max="212" width="7.625" style="3" customWidth="1"/>
    <col min="213" max="213" width="32.625" style="3" customWidth="1"/>
    <col min="214" max="214" width="14.875" style="3" customWidth="1"/>
    <col min="215" max="215" width="10.375" style="3" customWidth="1"/>
    <col min="216" max="216" width="13.375" style="3" customWidth="1"/>
    <col min="217" max="217" width="12.125" style="3" customWidth="1"/>
    <col min="218" max="218" width="13.375" style="3" customWidth="1"/>
    <col min="219" max="219" width="12" style="3" customWidth="1"/>
    <col min="220" max="220" width="13.375" style="3" customWidth="1"/>
    <col min="221" max="221" width="11.875" style="3" customWidth="1"/>
    <col min="222" max="222" width="13.625" style="3" customWidth="1"/>
    <col min="223" max="223" width="12.375" style="3" customWidth="1"/>
    <col min="224" max="224" width="13.375" style="3" customWidth="1"/>
    <col min="225" max="225" width="11" style="3" customWidth="1"/>
    <col min="226" max="226" width="7.375" style="3" customWidth="1"/>
    <col min="227" max="227" width="17.375" style="3" bestFit="1" customWidth="1"/>
    <col min="228" max="228" width="9.125" style="3" customWidth="1"/>
    <col min="229" max="467" width="8.75" style="3"/>
    <col min="468" max="468" width="7.625" style="3" customWidth="1"/>
    <col min="469" max="469" width="32.625" style="3" customWidth="1"/>
    <col min="470" max="470" width="14.875" style="3" customWidth="1"/>
    <col min="471" max="471" width="10.375" style="3" customWidth="1"/>
    <col min="472" max="472" width="13.375" style="3" customWidth="1"/>
    <col min="473" max="473" width="12.125" style="3" customWidth="1"/>
    <col min="474" max="474" width="13.375" style="3" customWidth="1"/>
    <col min="475" max="475" width="12" style="3" customWidth="1"/>
    <col min="476" max="476" width="13.375" style="3" customWidth="1"/>
    <col min="477" max="477" width="11.875" style="3" customWidth="1"/>
    <col min="478" max="478" width="13.625" style="3" customWidth="1"/>
    <col min="479" max="479" width="12.375" style="3" customWidth="1"/>
    <col min="480" max="480" width="13.375" style="3" customWidth="1"/>
    <col min="481" max="481" width="11" style="3" customWidth="1"/>
    <col min="482" max="482" width="7.375" style="3" customWidth="1"/>
    <col min="483" max="483" width="17.375" style="3" bestFit="1" customWidth="1"/>
    <col min="484" max="484" width="9.125" style="3" customWidth="1"/>
    <col min="485" max="723" width="8.75" style="3"/>
    <col min="724" max="724" width="7.625" style="3" customWidth="1"/>
    <col min="725" max="725" width="32.625" style="3" customWidth="1"/>
    <col min="726" max="726" width="14.875" style="3" customWidth="1"/>
    <col min="727" max="727" width="10.375" style="3" customWidth="1"/>
    <col min="728" max="728" width="13.375" style="3" customWidth="1"/>
    <col min="729" max="729" width="12.125" style="3" customWidth="1"/>
    <col min="730" max="730" width="13.375" style="3" customWidth="1"/>
    <col min="731" max="731" width="12" style="3" customWidth="1"/>
    <col min="732" max="732" width="13.375" style="3" customWidth="1"/>
    <col min="733" max="733" width="11.875" style="3" customWidth="1"/>
    <col min="734" max="734" width="13.625" style="3" customWidth="1"/>
    <col min="735" max="735" width="12.375" style="3" customWidth="1"/>
    <col min="736" max="736" width="13.375" style="3" customWidth="1"/>
    <col min="737" max="737" width="11" style="3" customWidth="1"/>
    <col min="738" max="738" width="7.375" style="3" customWidth="1"/>
    <col min="739" max="739" width="17.375" style="3" bestFit="1" customWidth="1"/>
    <col min="740" max="740" width="9.125" style="3" customWidth="1"/>
    <col min="741" max="979" width="8.75" style="3"/>
    <col min="980" max="980" width="7.625" style="3" customWidth="1"/>
    <col min="981" max="981" width="32.625" style="3" customWidth="1"/>
    <col min="982" max="982" width="14.875" style="3" customWidth="1"/>
    <col min="983" max="983" width="10.375" style="3" customWidth="1"/>
    <col min="984" max="984" width="13.375" style="3" customWidth="1"/>
    <col min="985" max="985" width="12.125" style="3" customWidth="1"/>
    <col min="986" max="986" width="13.375" style="3" customWidth="1"/>
    <col min="987" max="987" width="12" style="3" customWidth="1"/>
    <col min="988" max="988" width="13.375" style="3" customWidth="1"/>
    <col min="989" max="989" width="11.875" style="3" customWidth="1"/>
    <col min="990" max="990" width="13.625" style="3" customWidth="1"/>
    <col min="991" max="991" width="12.375" style="3" customWidth="1"/>
    <col min="992" max="992" width="13.375" style="3" customWidth="1"/>
    <col min="993" max="993" width="11" style="3" customWidth="1"/>
    <col min="994" max="994" width="7.375" style="3" customWidth="1"/>
    <col min="995" max="995" width="17.375" style="3" bestFit="1" customWidth="1"/>
    <col min="996" max="996" width="9.125" style="3" customWidth="1"/>
    <col min="997" max="1235" width="8.75" style="3"/>
    <col min="1236" max="1236" width="7.625" style="3" customWidth="1"/>
    <col min="1237" max="1237" width="32.625" style="3" customWidth="1"/>
    <col min="1238" max="1238" width="14.875" style="3" customWidth="1"/>
    <col min="1239" max="1239" width="10.375" style="3" customWidth="1"/>
    <col min="1240" max="1240" width="13.375" style="3" customWidth="1"/>
    <col min="1241" max="1241" width="12.125" style="3" customWidth="1"/>
    <col min="1242" max="1242" width="13.375" style="3" customWidth="1"/>
    <col min="1243" max="1243" width="12" style="3" customWidth="1"/>
    <col min="1244" max="1244" width="13.375" style="3" customWidth="1"/>
    <col min="1245" max="1245" width="11.875" style="3" customWidth="1"/>
    <col min="1246" max="1246" width="13.625" style="3" customWidth="1"/>
    <col min="1247" max="1247" width="12.375" style="3" customWidth="1"/>
    <col min="1248" max="1248" width="13.375" style="3" customWidth="1"/>
    <col min="1249" max="1249" width="11" style="3" customWidth="1"/>
    <col min="1250" max="1250" width="7.375" style="3" customWidth="1"/>
    <col min="1251" max="1251" width="17.375" style="3" bestFit="1" customWidth="1"/>
    <col min="1252" max="1252" width="9.125" style="3" customWidth="1"/>
    <col min="1253" max="1491" width="8.75" style="3"/>
    <col min="1492" max="1492" width="7.625" style="3" customWidth="1"/>
    <col min="1493" max="1493" width="32.625" style="3" customWidth="1"/>
    <col min="1494" max="1494" width="14.875" style="3" customWidth="1"/>
    <col min="1495" max="1495" width="10.375" style="3" customWidth="1"/>
    <col min="1496" max="1496" width="13.375" style="3" customWidth="1"/>
    <col min="1497" max="1497" width="12.125" style="3" customWidth="1"/>
    <col min="1498" max="1498" width="13.375" style="3" customWidth="1"/>
    <col min="1499" max="1499" width="12" style="3" customWidth="1"/>
    <col min="1500" max="1500" width="13.375" style="3" customWidth="1"/>
    <col min="1501" max="1501" width="11.875" style="3" customWidth="1"/>
    <col min="1502" max="1502" width="13.625" style="3" customWidth="1"/>
    <col min="1503" max="1503" width="12.375" style="3" customWidth="1"/>
    <col min="1504" max="1504" width="13.375" style="3" customWidth="1"/>
    <col min="1505" max="1505" width="11" style="3" customWidth="1"/>
    <col min="1506" max="1506" width="7.375" style="3" customWidth="1"/>
    <col min="1507" max="1507" width="17.375" style="3" bestFit="1" customWidth="1"/>
    <col min="1508" max="1508" width="9.125" style="3" customWidth="1"/>
    <col min="1509" max="1747" width="8.75" style="3"/>
    <col min="1748" max="1748" width="7.625" style="3" customWidth="1"/>
    <col min="1749" max="1749" width="32.625" style="3" customWidth="1"/>
    <col min="1750" max="1750" width="14.875" style="3" customWidth="1"/>
    <col min="1751" max="1751" width="10.375" style="3" customWidth="1"/>
    <col min="1752" max="1752" width="13.375" style="3" customWidth="1"/>
    <col min="1753" max="1753" width="12.125" style="3" customWidth="1"/>
    <col min="1754" max="1754" width="13.375" style="3" customWidth="1"/>
    <col min="1755" max="1755" width="12" style="3" customWidth="1"/>
    <col min="1756" max="1756" width="13.375" style="3" customWidth="1"/>
    <col min="1757" max="1757" width="11.875" style="3" customWidth="1"/>
    <col min="1758" max="1758" width="13.625" style="3" customWidth="1"/>
    <col min="1759" max="1759" width="12.375" style="3" customWidth="1"/>
    <col min="1760" max="1760" width="13.375" style="3" customWidth="1"/>
    <col min="1761" max="1761" width="11" style="3" customWidth="1"/>
    <col min="1762" max="1762" width="7.375" style="3" customWidth="1"/>
    <col min="1763" max="1763" width="17.375" style="3" bestFit="1" customWidth="1"/>
    <col min="1764" max="1764" width="9.125" style="3" customWidth="1"/>
    <col min="1765" max="2003" width="8.75" style="3"/>
    <col min="2004" max="2004" width="7.625" style="3" customWidth="1"/>
    <col min="2005" max="2005" width="32.625" style="3" customWidth="1"/>
    <col min="2006" max="2006" width="14.875" style="3" customWidth="1"/>
    <col min="2007" max="2007" width="10.375" style="3" customWidth="1"/>
    <col min="2008" max="2008" width="13.375" style="3" customWidth="1"/>
    <col min="2009" max="2009" width="12.125" style="3" customWidth="1"/>
    <col min="2010" max="2010" width="13.375" style="3" customWidth="1"/>
    <col min="2011" max="2011" width="12" style="3" customWidth="1"/>
    <col min="2012" max="2012" width="13.375" style="3" customWidth="1"/>
    <col min="2013" max="2013" width="11.875" style="3" customWidth="1"/>
    <col min="2014" max="2014" width="13.625" style="3" customWidth="1"/>
    <col min="2015" max="2015" width="12.375" style="3" customWidth="1"/>
    <col min="2016" max="2016" width="13.375" style="3" customWidth="1"/>
    <col min="2017" max="2017" width="11" style="3" customWidth="1"/>
    <col min="2018" max="2018" width="7.375" style="3" customWidth="1"/>
    <col min="2019" max="2019" width="17.375" style="3" bestFit="1" customWidth="1"/>
    <col min="2020" max="2020" width="9.125" style="3" customWidth="1"/>
    <col min="2021" max="2259" width="8.75" style="3"/>
    <col min="2260" max="2260" width="7.625" style="3" customWidth="1"/>
    <col min="2261" max="2261" width="32.625" style="3" customWidth="1"/>
    <col min="2262" max="2262" width="14.875" style="3" customWidth="1"/>
    <col min="2263" max="2263" width="10.375" style="3" customWidth="1"/>
    <col min="2264" max="2264" width="13.375" style="3" customWidth="1"/>
    <col min="2265" max="2265" width="12.125" style="3" customWidth="1"/>
    <col min="2266" max="2266" width="13.375" style="3" customWidth="1"/>
    <col min="2267" max="2267" width="12" style="3" customWidth="1"/>
    <col min="2268" max="2268" width="13.375" style="3" customWidth="1"/>
    <col min="2269" max="2269" width="11.875" style="3" customWidth="1"/>
    <col min="2270" max="2270" width="13.625" style="3" customWidth="1"/>
    <col min="2271" max="2271" width="12.375" style="3" customWidth="1"/>
    <col min="2272" max="2272" width="13.375" style="3" customWidth="1"/>
    <col min="2273" max="2273" width="11" style="3" customWidth="1"/>
    <col min="2274" max="2274" width="7.375" style="3" customWidth="1"/>
    <col min="2275" max="2275" width="17.375" style="3" bestFit="1" customWidth="1"/>
    <col min="2276" max="2276" width="9.125" style="3" customWidth="1"/>
    <col min="2277" max="2515" width="8.75" style="3"/>
    <col min="2516" max="2516" width="7.625" style="3" customWidth="1"/>
    <col min="2517" max="2517" width="32.625" style="3" customWidth="1"/>
    <col min="2518" max="2518" width="14.875" style="3" customWidth="1"/>
    <col min="2519" max="2519" width="10.375" style="3" customWidth="1"/>
    <col min="2520" max="2520" width="13.375" style="3" customWidth="1"/>
    <col min="2521" max="2521" width="12.125" style="3" customWidth="1"/>
    <col min="2522" max="2522" width="13.375" style="3" customWidth="1"/>
    <col min="2523" max="2523" width="12" style="3" customWidth="1"/>
    <col min="2524" max="2524" width="13.375" style="3" customWidth="1"/>
    <col min="2525" max="2525" width="11.875" style="3" customWidth="1"/>
    <col min="2526" max="2526" width="13.625" style="3" customWidth="1"/>
    <col min="2527" max="2527" width="12.375" style="3" customWidth="1"/>
    <col min="2528" max="2528" width="13.375" style="3" customWidth="1"/>
    <col min="2529" max="2529" width="11" style="3" customWidth="1"/>
    <col min="2530" max="2530" width="7.375" style="3" customWidth="1"/>
    <col min="2531" max="2531" width="17.375" style="3" bestFit="1" customWidth="1"/>
    <col min="2532" max="2532" width="9.125" style="3" customWidth="1"/>
    <col min="2533" max="2771" width="8.75" style="3"/>
    <col min="2772" max="2772" width="7.625" style="3" customWidth="1"/>
    <col min="2773" max="2773" width="32.625" style="3" customWidth="1"/>
    <col min="2774" max="2774" width="14.875" style="3" customWidth="1"/>
    <col min="2775" max="2775" width="10.375" style="3" customWidth="1"/>
    <col min="2776" max="2776" width="13.375" style="3" customWidth="1"/>
    <col min="2777" max="2777" width="12.125" style="3" customWidth="1"/>
    <col min="2778" max="2778" width="13.375" style="3" customWidth="1"/>
    <col min="2779" max="2779" width="12" style="3" customWidth="1"/>
    <col min="2780" max="2780" width="13.375" style="3" customWidth="1"/>
    <col min="2781" max="2781" width="11.875" style="3" customWidth="1"/>
    <col min="2782" max="2782" width="13.625" style="3" customWidth="1"/>
    <col min="2783" max="2783" width="12.375" style="3" customWidth="1"/>
    <col min="2784" max="2784" width="13.375" style="3" customWidth="1"/>
    <col min="2785" max="2785" width="11" style="3" customWidth="1"/>
    <col min="2786" max="2786" width="7.375" style="3" customWidth="1"/>
    <col min="2787" max="2787" width="17.375" style="3" bestFit="1" customWidth="1"/>
    <col min="2788" max="2788" width="9.125" style="3" customWidth="1"/>
    <col min="2789" max="3027" width="8.75" style="3"/>
    <col min="3028" max="3028" width="7.625" style="3" customWidth="1"/>
    <col min="3029" max="3029" width="32.625" style="3" customWidth="1"/>
    <col min="3030" max="3030" width="14.875" style="3" customWidth="1"/>
    <col min="3031" max="3031" width="10.375" style="3" customWidth="1"/>
    <col min="3032" max="3032" width="13.375" style="3" customWidth="1"/>
    <col min="3033" max="3033" width="12.125" style="3" customWidth="1"/>
    <col min="3034" max="3034" width="13.375" style="3" customWidth="1"/>
    <col min="3035" max="3035" width="12" style="3" customWidth="1"/>
    <col min="3036" max="3036" width="13.375" style="3" customWidth="1"/>
    <col min="3037" max="3037" width="11.875" style="3" customWidth="1"/>
    <col min="3038" max="3038" width="13.625" style="3" customWidth="1"/>
    <col min="3039" max="3039" width="12.375" style="3" customWidth="1"/>
    <col min="3040" max="3040" width="13.375" style="3" customWidth="1"/>
    <col min="3041" max="3041" width="11" style="3" customWidth="1"/>
    <col min="3042" max="3042" width="7.375" style="3" customWidth="1"/>
    <col min="3043" max="3043" width="17.375" style="3" bestFit="1" customWidth="1"/>
    <col min="3044" max="3044" width="9.125" style="3" customWidth="1"/>
    <col min="3045" max="3283" width="8.75" style="3"/>
    <col min="3284" max="3284" width="7.625" style="3" customWidth="1"/>
    <col min="3285" max="3285" width="32.625" style="3" customWidth="1"/>
    <col min="3286" max="3286" width="14.875" style="3" customWidth="1"/>
    <col min="3287" max="3287" width="10.375" style="3" customWidth="1"/>
    <col min="3288" max="3288" width="13.375" style="3" customWidth="1"/>
    <col min="3289" max="3289" width="12.125" style="3" customWidth="1"/>
    <col min="3290" max="3290" width="13.375" style="3" customWidth="1"/>
    <col min="3291" max="3291" width="12" style="3" customWidth="1"/>
    <col min="3292" max="3292" width="13.375" style="3" customWidth="1"/>
    <col min="3293" max="3293" width="11.875" style="3" customWidth="1"/>
    <col min="3294" max="3294" width="13.625" style="3" customWidth="1"/>
    <col min="3295" max="3295" width="12.375" style="3" customWidth="1"/>
    <col min="3296" max="3296" width="13.375" style="3" customWidth="1"/>
    <col min="3297" max="3297" width="11" style="3" customWidth="1"/>
    <col min="3298" max="3298" width="7.375" style="3" customWidth="1"/>
    <col min="3299" max="3299" width="17.375" style="3" bestFit="1" customWidth="1"/>
    <col min="3300" max="3300" width="9.125" style="3" customWidth="1"/>
    <col min="3301" max="3539" width="8.75" style="3"/>
    <col min="3540" max="3540" width="7.625" style="3" customWidth="1"/>
    <col min="3541" max="3541" width="32.625" style="3" customWidth="1"/>
    <col min="3542" max="3542" width="14.875" style="3" customWidth="1"/>
    <col min="3543" max="3543" width="10.375" style="3" customWidth="1"/>
    <col min="3544" max="3544" width="13.375" style="3" customWidth="1"/>
    <col min="3545" max="3545" width="12.125" style="3" customWidth="1"/>
    <col min="3546" max="3546" width="13.375" style="3" customWidth="1"/>
    <col min="3547" max="3547" width="12" style="3" customWidth="1"/>
    <col min="3548" max="3548" width="13.375" style="3" customWidth="1"/>
    <col min="3549" max="3549" width="11.875" style="3" customWidth="1"/>
    <col min="3550" max="3550" width="13.625" style="3" customWidth="1"/>
    <col min="3551" max="3551" width="12.375" style="3" customWidth="1"/>
    <col min="3552" max="3552" width="13.375" style="3" customWidth="1"/>
    <col min="3553" max="3553" width="11" style="3" customWidth="1"/>
    <col min="3554" max="3554" width="7.375" style="3" customWidth="1"/>
    <col min="3555" max="3555" width="17.375" style="3" bestFit="1" customWidth="1"/>
    <col min="3556" max="3556" width="9.125" style="3" customWidth="1"/>
    <col min="3557" max="3795" width="8.75" style="3"/>
    <col min="3796" max="3796" width="7.625" style="3" customWidth="1"/>
    <col min="3797" max="3797" width="32.625" style="3" customWidth="1"/>
    <col min="3798" max="3798" width="14.875" style="3" customWidth="1"/>
    <col min="3799" max="3799" width="10.375" style="3" customWidth="1"/>
    <col min="3800" max="3800" width="13.375" style="3" customWidth="1"/>
    <col min="3801" max="3801" width="12.125" style="3" customWidth="1"/>
    <col min="3802" max="3802" width="13.375" style="3" customWidth="1"/>
    <col min="3803" max="3803" width="12" style="3" customWidth="1"/>
    <col min="3804" max="3804" width="13.375" style="3" customWidth="1"/>
    <col min="3805" max="3805" width="11.875" style="3" customWidth="1"/>
    <col min="3806" max="3806" width="13.625" style="3" customWidth="1"/>
    <col min="3807" max="3807" width="12.375" style="3" customWidth="1"/>
    <col min="3808" max="3808" width="13.375" style="3" customWidth="1"/>
    <col min="3809" max="3809" width="11" style="3" customWidth="1"/>
    <col min="3810" max="3810" width="7.375" style="3" customWidth="1"/>
    <col min="3811" max="3811" width="17.375" style="3" bestFit="1" customWidth="1"/>
    <col min="3812" max="3812" width="9.125" style="3" customWidth="1"/>
    <col min="3813" max="4051" width="8.75" style="3"/>
    <col min="4052" max="4052" width="7.625" style="3" customWidth="1"/>
    <col min="4053" max="4053" width="32.625" style="3" customWidth="1"/>
    <col min="4054" max="4054" width="14.875" style="3" customWidth="1"/>
    <col min="4055" max="4055" width="10.375" style="3" customWidth="1"/>
    <col min="4056" max="4056" width="13.375" style="3" customWidth="1"/>
    <col min="4057" max="4057" width="12.125" style="3" customWidth="1"/>
    <col min="4058" max="4058" width="13.375" style="3" customWidth="1"/>
    <col min="4059" max="4059" width="12" style="3" customWidth="1"/>
    <col min="4060" max="4060" width="13.375" style="3" customWidth="1"/>
    <col min="4061" max="4061" width="11.875" style="3" customWidth="1"/>
    <col min="4062" max="4062" width="13.625" style="3" customWidth="1"/>
    <col min="4063" max="4063" width="12.375" style="3" customWidth="1"/>
    <col min="4064" max="4064" width="13.375" style="3" customWidth="1"/>
    <col min="4065" max="4065" width="11" style="3" customWidth="1"/>
    <col min="4066" max="4066" width="7.375" style="3" customWidth="1"/>
    <col min="4067" max="4067" width="17.375" style="3" bestFit="1" customWidth="1"/>
    <col min="4068" max="4068" width="9.125" style="3" customWidth="1"/>
    <col min="4069" max="4307" width="8.75" style="3"/>
    <col min="4308" max="4308" width="7.625" style="3" customWidth="1"/>
    <col min="4309" max="4309" width="32.625" style="3" customWidth="1"/>
    <col min="4310" max="4310" width="14.875" style="3" customWidth="1"/>
    <col min="4311" max="4311" width="10.375" style="3" customWidth="1"/>
    <col min="4312" max="4312" width="13.375" style="3" customWidth="1"/>
    <col min="4313" max="4313" width="12.125" style="3" customWidth="1"/>
    <col min="4314" max="4314" width="13.375" style="3" customWidth="1"/>
    <col min="4315" max="4315" width="12" style="3" customWidth="1"/>
    <col min="4316" max="4316" width="13.375" style="3" customWidth="1"/>
    <col min="4317" max="4317" width="11.875" style="3" customWidth="1"/>
    <col min="4318" max="4318" width="13.625" style="3" customWidth="1"/>
    <col min="4319" max="4319" width="12.375" style="3" customWidth="1"/>
    <col min="4320" max="4320" width="13.375" style="3" customWidth="1"/>
    <col min="4321" max="4321" width="11" style="3" customWidth="1"/>
    <col min="4322" max="4322" width="7.375" style="3" customWidth="1"/>
    <col min="4323" max="4323" width="17.375" style="3" bestFit="1" customWidth="1"/>
    <col min="4324" max="4324" width="9.125" style="3" customWidth="1"/>
    <col min="4325" max="4563" width="8.75" style="3"/>
    <col min="4564" max="4564" width="7.625" style="3" customWidth="1"/>
    <col min="4565" max="4565" width="32.625" style="3" customWidth="1"/>
    <col min="4566" max="4566" width="14.875" style="3" customWidth="1"/>
    <col min="4567" max="4567" width="10.375" style="3" customWidth="1"/>
    <col min="4568" max="4568" width="13.375" style="3" customWidth="1"/>
    <col min="4569" max="4569" width="12.125" style="3" customWidth="1"/>
    <col min="4570" max="4570" width="13.375" style="3" customWidth="1"/>
    <col min="4571" max="4571" width="12" style="3" customWidth="1"/>
    <col min="4572" max="4572" width="13.375" style="3" customWidth="1"/>
    <col min="4573" max="4573" width="11.875" style="3" customWidth="1"/>
    <col min="4574" max="4574" width="13.625" style="3" customWidth="1"/>
    <col min="4575" max="4575" width="12.375" style="3" customWidth="1"/>
    <col min="4576" max="4576" width="13.375" style="3" customWidth="1"/>
    <col min="4577" max="4577" width="11" style="3" customWidth="1"/>
    <col min="4578" max="4578" width="7.375" style="3" customWidth="1"/>
    <col min="4579" max="4579" width="17.375" style="3" bestFit="1" customWidth="1"/>
    <col min="4580" max="4580" width="9.125" style="3" customWidth="1"/>
    <col min="4581" max="4819" width="8.75" style="3"/>
    <col min="4820" max="4820" width="7.625" style="3" customWidth="1"/>
    <col min="4821" max="4821" width="32.625" style="3" customWidth="1"/>
    <col min="4822" max="4822" width="14.875" style="3" customWidth="1"/>
    <col min="4823" max="4823" width="10.375" style="3" customWidth="1"/>
    <col min="4824" max="4824" width="13.375" style="3" customWidth="1"/>
    <col min="4825" max="4825" width="12.125" style="3" customWidth="1"/>
    <col min="4826" max="4826" width="13.375" style="3" customWidth="1"/>
    <col min="4827" max="4827" width="12" style="3" customWidth="1"/>
    <col min="4828" max="4828" width="13.375" style="3" customWidth="1"/>
    <col min="4829" max="4829" width="11.875" style="3" customWidth="1"/>
    <col min="4830" max="4830" width="13.625" style="3" customWidth="1"/>
    <col min="4831" max="4831" width="12.375" style="3" customWidth="1"/>
    <col min="4832" max="4832" width="13.375" style="3" customWidth="1"/>
    <col min="4833" max="4833" width="11" style="3" customWidth="1"/>
    <col min="4834" max="4834" width="7.375" style="3" customWidth="1"/>
    <col min="4835" max="4835" width="17.375" style="3" bestFit="1" customWidth="1"/>
    <col min="4836" max="4836" width="9.125" style="3" customWidth="1"/>
    <col min="4837" max="5075" width="8.75" style="3"/>
    <col min="5076" max="5076" width="7.625" style="3" customWidth="1"/>
    <col min="5077" max="5077" width="32.625" style="3" customWidth="1"/>
    <col min="5078" max="5078" width="14.875" style="3" customWidth="1"/>
    <col min="5079" max="5079" width="10.375" style="3" customWidth="1"/>
    <col min="5080" max="5080" width="13.375" style="3" customWidth="1"/>
    <col min="5081" max="5081" width="12.125" style="3" customWidth="1"/>
    <col min="5082" max="5082" width="13.375" style="3" customWidth="1"/>
    <col min="5083" max="5083" width="12" style="3" customWidth="1"/>
    <col min="5084" max="5084" width="13.375" style="3" customWidth="1"/>
    <col min="5085" max="5085" width="11.875" style="3" customWidth="1"/>
    <col min="5086" max="5086" width="13.625" style="3" customWidth="1"/>
    <col min="5087" max="5087" width="12.375" style="3" customWidth="1"/>
    <col min="5088" max="5088" width="13.375" style="3" customWidth="1"/>
    <col min="5089" max="5089" width="11" style="3" customWidth="1"/>
    <col min="5090" max="5090" width="7.375" style="3" customWidth="1"/>
    <col min="5091" max="5091" width="17.375" style="3" bestFit="1" customWidth="1"/>
    <col min="5092" max="5092" width="9.125" style="3" customWidth="1"/>
    <col min="5093" max="5331" width="8.75" style="3"/>
    <col min="5332" max="5332" width="7.625" style="3" customWidth="1"/>
    <col min="5333" max="5333" width="32.625" style="3" customWidth="1"/>
    <col min="5334" max="5334" width="14.875" style="3" customWidth="1"/>
    <col min="5335" max="5335" width="10.375" style="3" customWidth="1"/>
    <col min="5336" max="5336" width="13.375" style="3" customWidth="1"/>
    <col min="5337" max="5337" width="12.125" style="3" customWidth="1"/>
    <col min="5338" max="5338" width="13.375" style="3" customWidth="1"/>
    <col min="5339" max="5339" width="12" style="3" customWidth="1"/>
    <col min="5340" max="5340" width="13.375" style="3" customWidth="1"/>
    <col min="5341" max="5341" width="11.875" style="3" customWidth="1"/>
    <col min="5342" max="5342" width="13.625" style="3" customWidth="1"/>
    <col min="5343" max="5343" width="12.375" style="3" customWidth="1"/>
    <col min="5344" max="5344" width="13.375" style="3" customWidth="1"/>
    <col min="5345" max="5345" width="11" style="3" customWidth="1"/>
    <col min="5346" max="5346" width="7.375" style="3" customWidth="1"/>
    <col min="5347" max="5347" width="17.375" style="3" bestFit="1" customWidth="1"/>
    <col min="5348" max="5348" width="9.125" style="3" customWidth="1"/>
    <col min="5349" max="5587" width="8.75" style="3"/>
    <col min="5588" max="5588" width="7.625" style="3" customWidth="1"/>
    <col min="5589" max="5589" width="32.625" style="3" customWidth="1"/>
    <col min="5590" max="5590" width="14.875" style="3" customWidth="1"/>
    <col min="5591" max="5591" width="10.375" style="3" customWidth="1"/>
    <col min="5592" max="5592" width="13.375" style="3" customWidth="1"/>
    <col min="5593" max="5593" width="12.125" style="3" customWidth="1"/>
    <col min="5594" max="5594" width="13.375" style="3" customWidth="1"/>
    <col min="5595" max="5595" width="12" style="3" customWidth="1"/>
    <col min="5596" max="5596" width="13.375" style="3" customWidth="1"/>
    <col min="5597" max="5597" width="11.875" style="3" customWidth="1"/>
    <col min="5598" max="5598" width="13.625" style="3" customWidth="1"/>
    <col min="5599" max="5599" width="12.375" style="3" customWidth="1"/>
    <col min="5600" max="5600" width="13.375" style="3" customWidth="1"/>
    <col min="5601" max="5601" width="11" style="3" customWidth="1"/>
    <col min="5602" max="5602" width="7.375" style="3" customWidth="1"/>
    <col min="5603" max="5603" width="17.375" style="3" bestFit="1" customWidth="1"/>
    <col min="5604" max="5604" width="9.125" style="3" customWidth="1"/>
    <col min="5605" max="5843" width="8.75" style="3"/>
    <col min="5844" max="5844" width="7.625" style="3" customWidth="1"/>
    <col min="5845" max="5845" width="32.625" style="3" customWidth="1"/>
    <col min="5846" max="5846" width="14.875" style="3" customWidth="1"/>
    <col min="5847" max="5847" width="10.375" style="3" customWidth="1"/>
    <col min="5848" max="5848" width="13.375" style="3" customWidth="1"/>
    <col min="5849" max="5849" width="12.125" style="3" customWidth="1"/>
    <col min="5850" max="5850" width="13.375" style="3" customWidth="1"/>
    <col min="5851" max="5851" width="12" style="3" customWidth="1"/>
    <col min="5852" max="5852" width="13.375" style="3" customWidth="1"/>
    <col min="5853" max="5853" width="11.875" style="3" customWidth="1"/>
    <col min="5854" max="5854" width="13.625" style="3" customWidth="1"/>
    <col min="5855" max="5855" width="12.375" style="3" customWidth="1"/>
    <col min="5856" max="5856" width="13.375" style="3" customWidth="1"/>
    <col min="5857" max="5857" width="11" style="3" customWidth="1"/>
    <col min="5858" max="5858" width="7.375" style="3" customWidth="1"/>
    <col min="5859" max="5859" width="17.375" style="3" bestFit="1" customWidth="1"/>
    <col min="5860" max="5860" width="9.125" style="3" customWidth="1"/>
    <col min="5861" max="6099" width="8.75" style="3"/>
    <col min="6100" max="6100" width="7.625" style="3" customWidth="1"/>
    <col min="6101" max="6101" width="32.625" style="3" customWidth="1"/>
    <col min="6102" max="6102" width="14.875" style="3" customWidth="1"/>
    <col min="6103" max="6103" width="10.375" style="3" customWidth="1"/>
    <col min="6104" max="6104" width="13.375" style="3" customWidth="1"/>
    <col min="6105" max="6105" width="12.125" style="3" customWidth="1"/>
    <col min="6106" max="6106" width="13.375" style="3" customWidth="1"/>
    <col min="6107" max="6107" width="12" style="3" customWidth="1"/>
    <col min="6108" max="6108" width="13.375" style="3" customWidth="1"/>
    <col min="6109" max="6109" width="11.875" style="3" customWidth="1"/>
    <col min="6110" max="6110" width="13.625" style="3" customWidth="1"/>
    <col min="6111" max="6111" width="12.375" style="3" customWidth="1"/>
    <col min="6112" max="6112" width="13.375" style="3" customWidth="1"/>
    <col min="6113" max="6113" width="11" style="3" customWidth="1"/>
    <col min="6114" max="6114" width="7.375" style="3" customWidth="1"/>
    <col min="6115" max="6115" width="17.375" style="3" bestFit="1" customWidth="1"/>
    <col min="6116" max="6116" width="9.125" style="3" customWidth="1"/>
    <col min="6117" max="6355" width="8.75" style="3"/>
    <col min="6356" max="6356" width="7.625" style="3" customWidth="1"/>
    <col min="6357" max="6357" width="32.625" style="3" customWidth="1"/>
    <col min="6358" max="6358" width="14.875" style="3" customWidth="1"/>
    <col min="6359" max="6359" width="10.375" style="3" customWidth="1"/>
    <col min="6360" max="6360" width="13.375" style="3" customWidth="1"/>
    <col min="6361" max="6361" width="12.125" style="3" customWidth="1"/>
    <col min="6362" max="6362" width="13.375" style="3" customWidth="1"/>
    <col min="6363" max="6363" width="12" style="3" customWidth="1"/>
    <col min="6364" max="6364" width="13.375" style="3" customWidth="1"/>
    <col min="6365" max="6365" width="11.875" style="3" customWidth="1"/>
    <col min="6366" max="6366" width="13.625" style="3" customWidth="1"/>
    <col min="6367" max="6367" width="12.375" style="3" customWidth="1"/>
    <col min="6368" max="6368" width="13.375" style="3" customWidth="1"/>
    <col min="6369" max="6369" width="11" style="3" customWidth="1"/>
    <col min="6370" max="6370" width="7.375" style="3" customWidth="1"/>
    <col min="6371" max="6371" width="17.375" style="3" bestFit="1" customWidth="1"/>
    <col min="6372" max="6372" width="9.125" style="3" customWidth="1"/>
    <col min="6373" max="6611" width="8.75" style="3"/>
    <col min="6612" max="6612" width="7.625" style="3" customWidth="1"/>
    <col min="6613" max="6613" width="32.625" style="3" customWidth="1"/>
    <col min="6614" max="6614" width="14.875" style="3" customWidth="1"/>
    <col min="6615" max="6615" width="10.375" style="3" customWidth="1"/>
    <col min="6616" max="6616" width="13.375" style="3" customWidth="1"/>
    <col min="6617" max="6617" width="12.125" style="3" customWidth="1"/>
    <col min="6618" max="6618" width="13.375" style="3" customWidth="1"/>
    <col min="6619" max="6619" width="12" style="3" customWidth="1"/>
    <col min="6620" max="6620" width="13.375" style="3" customWidth="1"/>
    <col min="6621" max="6621" width="11.875" style="3" customWidth="1"/>
    <col min="6622" max="6622" width="13.625" style="3" customWidth="1"/>
    <col min="6623" max="6623" width="12.375" style="3" customWidth="1"/>
    <col min="6624" max="6624" width="13.375" style="3" customWidth="1"/>
    <col min="6625" max="6625" width="11" style="3" customWidth="1"/>
    <col min="6626" max="6626" width="7.375" style="3" customWidth="1"/>
    <col min="6627" max="6627" width="17.375" style="3" bestFit="1" customWidth="1"/>
    <col min="6628" max="6628" width="9.125" style="3" customWidth="1"/>
    <col min="6629" max="6867" width="8.75" style="3"/>
    <col min="6868" max="6868" width="7.625" style="3" customWidth="1"/>
    <col min="6869" max="6869" width="32.625" style="3" customWidth="1"/>
    <col min="6870" max="6870" width="14.875" style="3" customWidth="1"/>
    <col min="6871" max="6871" width="10.375" style="3" customWidth="1"/>
    <col min="6872" max="6872" width="13.375" style="3" customWidth="1"/>
    <col min="6873" max="6873" width="12.125" style="3" customWidth="1"/>
    <col min="6874" max="6874" width="13.375" style="3" customWidth="1"/>
    <col min="6875" max="6875" width="12" style="3" customWidth="1"/>
    <col min="6876" max="6876" width="13.375" style="3" customWidth="1"/>
    <col min="6877" max="6877" width="11.875" style="3" customWidth="1"/>
    <col min="6878" max="6878" width="13.625" style="3" customWidth="1"/>
    <col min="6879" max="6879" width="12.375" style="3" customWidth="1"/>
    <col min="6880" max="6880" width="13.375" style="3" customWidth="1"/>
    <col min="6881" max="6881" width="11" style="3" customWidth="1"/>
    <col min="6882" max="6882" width="7.375" style="3" customWidth="1"/>
    <col min="6883" max="6883" width="17.375" style="3" bestFit="1" customWidth="1"/>
    <col min="6884" max="6884" width="9.125" style="3" customWidth="1"/>
    <col min="6885" max="7123" width="8.75" style="3"/>
    <col min="7124" max="7124" width="7.625" style="3" customWidth="1"/>
    <col min="7125" max="7125" width="32.625" style="3" customWidth="1"/>
    <col min="7126" max="7126" width="14.875" style="3" customWidth="1"/>
    <col min="7127" max="7127" width="10.375" style="3" customWidth="1"/>
    <col min="7128" max="7128" width="13.375" style="3" customWidth="1"/>
    <col min="7129" max="7129" width="12.125" style="3" customWidth="1"/>
    <col min="7130" max="7130" width="13.375" style="3" customWidth="1"/>
    <col min="7131" max="7131" width="12" style="3" customWidth="1"/>
    <col min="7132" max="7132" width="13.375" style="3" customWidth="1"/>
    <col min="7133" max="7133" width="11.875" style="3" customWidth="1"/>
    <col min="7134" max="7134" width="13.625" style="3" customWidth="1"/>
    <col min="7135" max="7135" width="12.375" style="3" customWidth="1"/>
    <col min="7136" max="7136" width="13.375" style="3" customWidth="1"/>
    <col min="7137" max="7137" width="11" style="3" customWidth="1"/>
    <col min="7138" max="7138" width="7.375" style="3" customWidth="1"/>
    <col min="7139" max="7139" width="17.375" style="3" bestFit="1" customWidth="1"/>
    <col min="7140" max="7140" width="9.125" style="3" customWidth="1"/>
    <col min="7141" max="7379" width="8.75" style="3"/>
    <col min="7380" max="7380" width="7.625" style="3" customWidth="1"/>
    <col min="7381" max="7381" width="32.625" style="3" customWidth="1"/>
    <col min="7382" max="7382" width="14.875" style="3" customWidth="1"/>
    <col min="7383" max="7383" width="10.375" style="3" customWidth="1"/>
    <col min="7384" max="7384" width="13.375" style="3" customWidth="1"/>
    <col min="7385" max="7385" width="12.125" style="3" customWidth="1"/>
    <col min="7386" max="7386" width="13.375" style="3" customWidth="1"/>
    <col min="7387" max="7387" width="12" style="3" customWidth="1"/>
    <col min="7388" max="7388" width="13.375" style="3" customWidth="1"/>
    <col min="7389" max="7389" width="11.875" style="3" customWidth="1"/>
    <col min="7390" max="7390" width="13.625" style="3" customWidth="1"/>
    <col min="7391" max="7391" width="12.375" style="3" customWidth="1"/>
    <col min="7392" max="7392" width="13.375" style="3" customWidth="1"/>
    <col min="7393" max="7393" width="11" style="3" customWidth="1"/>
    <col min="7394" max="7394" width="7.375" style="3" customWidth="1"/>
    <col min="7395" max="7395" width="17.375" style="3" bestFit="1" customWidth="1"/>
    <col min="7396" max="7396" width="9.125" style="3" customWidth="1"/>
    <col min="7397" max="7635" width="8.75" style="3"/>
    <col min="7636" max="7636" width="7.625" style="3" customWidth="1"/>
    <col min="7637" max="7637" width="32.625" style="3" customWidth="1"/>
    <col min="7638" max="7638" width="14.875" style="3" customWidth="1"/>
    <col min="7639" max="7639" width="10.375" style="3" customWidth="1"/>
    <col min="7640" max="7640" width="13.375" style="3" customWidth="1"/>
    <col min="7641" max="7641" width="12.125" style="3" customWidth="1"/>
    <col min="7642" max="7642" width="13.375" style="3" customWidth="1"/>
    <col min="7643" max="7643" width="12" style="3" customWidth="1"/>
    <col min="7644" max="7644" width="13.375" style="3" customWidth="1"/>
    <col min="7645" max="7645" width="11.875" style="3" customWidth="1"/>
    <col min="7646" max="7646" width="13.625" style="3" customWidth="1"/>
    <col min="7647" max="7647" width="12.375" style="3" customWidth="1"/>
    <col min="7648" max="7648" width="13.375" style="3" customWidth="1"/>
    <col min="7649" max="7649" width="11" style="3" customWidth="1"/>
    <col min="7650" max="7650" width="7.375" style="3" customWidth="1"/>
    <col min="7651" max="7651" width="17.375" style="3" bestFit="1" customWidth="1"/>
    <col min="7652" max="7652" width="9.125" style="3" customWidth="1"/>
    <col min="7653" max="7891" width="8.75" style="3"/>
    <col min="7892" max="7892" width="7.625" style="3" customWidth="1"/>
    <col min="7893" max="7893" width="32.625" style="3" customWidth="1"/>
    <col min="7894" max="7894" width="14.875" style="3" customWidth="1"/>
    <col min="7895" max="7895" width="10.375" style="3" customWidth="1"/>
    <col min="7896" max="7896" width="13.375" style="3" customWidth="1"/>
    <col min="7897" max="7897" width="12.125" style="3" customWidth="1"/>
    <col min="7898" max="7898" width="13.375" style="3" customWidth="1"/>
    <col min="7899" max="7899" width="12" style="3" customWidth="1"/>
    <col min="7900" max="7900" width="13.375" style="3" customWidth="1"/>
    <col min="7901" max="7901" width="11.875" style="3" customWidth="1"/>
    <col min="7902" max="7902" width="13.625" style="3" customWidth="1"/>
    <col min="7903" max="7903" width="12.375" style="3" customWidth="1"/>
    <col min="7904" max="7904" width="13.375" style="3" customWidth="1"/>
    <col min="7905" max="7905" width="11" style="3" customWidth="1"/>
    <col min="7906" max="7906" width="7.375" style="3" customWidth="1"/>
    <col min="7907" max="7907" width="17.375" style="3" bestFit="1" customWidth="1"/>
    <col min="7908" max="7908" width="9.125" style="3" customWidth="1"/>
    <col min="7909" max="8147" width="8.75" style="3"/>
    <col min="8148" max="8148" width="7.625" style="3" customWidth="1"/>
    <col min="8149" max="8149" width="32.625" style="3" customWidth="1"/>
    <col min="8150" max="8150" width="14.875" style="3" customWidth="1"/>
    <col min="8151" max="8151" width="10.375" style="3" customWidth="1"/>
    <col min="8152" max="8152" width="13.375" style="3" customWidth="1"/>
    <col min="8153" max="8153" width="12.125" style="3" customWidth="1"/>
    <col min="8154" max="8154" width="13.375" style="3" customWidth="1"/>
    <col min="8155" max="8155" width="12" style="3" customWidth="1"/>
    <col min="8156" max="8156" width="13.375" style="3" customWidth="1"/>
    <col min="8157" max="8157" width="11.875" style="3" customWidth="1"/>
    <col min="8158" max="8158" width="13.625" style="3" customWidth="1"/>
    <col min="8159" max="8159" width="12.375" style="3" customWidth="1"/>
    <col min="8160" max="8160" width="13.375" style="3" customWidth="1"/>
    <col min="8161" max="8161" width="11" style="3" customWidth="1"/>
    <col min="8162" max="8162" width="7.375" style="3" customWidth="1"/>
    <col min="8163" max="8163" width="17.375" style="3" bestFit="1" customWidth="1"/>
    <col min="8164" max="8164" width="9.125" style="3" customWidth="1"/>
    <col min="8165" max="8403" width="8.75" style="3"/>
    <col min="8404" max="8404" width="7.625" style="3" customWidth="1"/>
    <col min="8405" max="8405" width="32.625" style="3" customWidth="1"/>
    <col min="8406" max="8406" width="14.875" style="3" customWidth="1"/>
    <col min="8407" max="8407" width="10.375" style="3" customWidth="1"/>
    <col min="8408" max="8408" width="13.375" style="3" customWidth="1"/>
    <col min="8409" max="8409" width="12.125" style="3" customWidth="1"/>
    <col min="8410" max="8410" width="13.375" style="3" customWidth="1"/>
    <col min="8411" max="8411" width="12" style="3" customWidth="1"/>
    <col min="8412" max="8412" width="13.375" style="3" customWidth="1"/>
    <col min="8413" max="8413" width="11.875" style="3" customWidth="1"/>
    <col min="8414" max="8414" width="13.625" style="3" customWidth="1"/>
    <col min="8415" max="8415" width="12.375" style="3" customWidth="1"/>
    <col min="8416" max="8416" width="13.375" style="3" customWidth="1"/>
    <col min="8417" max="8417" width="11" style="3" customWidth="1"/>
    <col min="8418" max="8418" width="7.375" style="3" customWidth="1"/>
    <col min="8419" max="8419" width="17.375" style="3" bestFit="1" customWidth="1"/>
    <col min="8420" max="8420" width="9.125" style="3" customWidth="1"/>
    <col min="8421" max="8659" width="8.75" style="3"/>
    <col min="8660" max="8660" width="7.625" style="3" customWidth="1"/>
    <col min="8661" max="8661" width="32.625" style="3" customWidth="1"/>
    <col min="8662" max="8662" width="14.875" style="3" customWidth="1"/>
    <col min="8663" max="8663" width="10.375" style="3" customWidth="1"/>
    <col min="8664" max="8664" width="13.375" style="3" customWidth="1"/>
    <col min="8665" max="8665" width="12.125" style="3" customWidth="1"/>
    <col min="8666" max="8666" width="13.375" style="3" customWidth="1"/>
    <col min="8667" max="8667" width="12" style="3" customWidth="1"/>
    <col min="8668" max="8668" width="13.375" style="3" customWidth="1"/>
    <col min="8669" max="8669" width="11.875" style="3" customWidth="1"/>
    <col min="8670" max="8670" width="13.625" style="3" customWidth="1"/>
    <col min="8671" max="8671" width="12.375" style="3" customWidth="1"/>
    <col min="8672" max="8672" width="13.375" style="3" customWidth="1"/>
    <col min="8673" max="8673" width="11" style="3" customWidth="1"/>
    <col min="8674" max="8674" width="7.375" style="3" customWidth="1"/>
    <col min="8675" max="8675" width="17.375" style="3" bestFit="1" customWidth="1"/>
    <col min="8676" max="8676" width="9.125" style="3" customWidth="1"/>
    <col min="8677" max="8915" width="8.75" style="3"/>
    <col min="8916" max="8916" width="7.625" style="3" customWidth="1"/>
    <col min="8917" max="8917" width="32.625" style="3" customWidth="1"/>
    <col min="8918" max="8918" width="14.875" style="3" customWidth="1"/>
    <col min="8919" max="8919" width="10.375" style="3" customWidth="1"/>
    <col min="8920" max="8920" width="13.375" style="3" customWidth="1"/>
    <col min="8921" max="8921" width="12.125" style="3" customWidth="1"/>
    <col min="8922" max="8922" width="13.375" style="3" customWidth="1"/>
    <col min="8923" max="8923" width="12" style="3" customWidth="1"/>
    <col min="8924" max="8924" width="13.375" style="3" customWidth="1"/>
    <col min="8925" max="8925" width="11.875" style="3" customWidth="1"/>
    <col min="8926" max="8926" width="13.625" style="3" customWidth="1"/>
    <col min="8927" max="8927" width="12.375" style="3" customWidth="1"/>
    <col min="8928" max="8928" width="13.375" style="3" customWidth="1"/>
    <col min="8929" max="8929" width="11" style="3" customWidth="1"/>
    <col min="8930" max="8930" width="7.375" style="3" customWidth="1"/>
    <col min="8931" max="8931" width="17.375" style="3" bestFit="1" customWidth="1"/>
    <col min="8932" max="8932" width="9.125" style="3" customWidth="1"/>
    <col min="8933" max="9171" width="8.75" style="3"/>
    <col min="9172" max="9172" width="7.625" style="3" customWidth="1"/>
    <col min="9173" max="9173" width="32.625" style="3" customWidth="1"/>
    <col min="9174" max="9174" width="14.875" style="3" customWidth="1"/>
    <col min="9175" max="9175" width="10.375" style="3" customWidth="1"/>
    <col min="9176" max="9176" width="13.375" style="3" customWidth="1"/>
    <col min="9177" max="9177" width="12.125" style="3" customWidth="1"/>
    <col min="9178" max="9178" width="13.375" style="3" customWidth="1"/>
    <col min="9179" max="9179" width="12" style="3" customWidth="1"/>
    <col min="9180" max="9180" width="13.375" style="3" customWidth="1"/>
    <col min="9181" max="9181" width="11.875" style="3" customWidth="1"/>
    <col min="9182" max="9182" width="13.625" style="3" customWidth="1"/>
    <col min="9183" max="9183" width="12.375" style="3" customWidth="1"/>
    <col min="9184" max="9184" width="13.375" style="3" customWidth="1"/>
    <col min="9185" max="9185" width="11" style="3" customWidth="1"/>
    <col min="9186" max="9186" width="7.375" style="3" customWidth="1"/>
    <col min="9187" max="9187" width="17.375" style="3" bestFit="1" customWidth="1"/>
    <col min="9188" max="9188" width="9.125" style="3" customWidth="1"/>
    <col min="9189" max="9427" width="8.75" style="3"/>
    <col min="9428" max="9428" width="7.625" style="3" customWidth="1"/>
    <col min="9429" max="9429" width="32.625" style="3" customWidth="1"/>
    <col min="9430" max="9430" width="14.875" style="3" customWidth="1"/>
    <col min="9431" max="9431" width="10.375" style="3" customWidth="1"/>
    <col min="9432" max="9432" width="13.375" style="3" customWidth="1"/>
    <col min="9433" max="9433" width="12.125" style="3" customWidth="1"/>
    <col min="9434" max="9434" width="13.375" style="3" customWidth="1"/>
    <col min="9435" max="9435" width="12" style="3" customWidth="1"/>
    <col min="9436" max="9436" width="13.375" style="3" customWidth="1"/>
    <col min="9437" max="9437" width="11.875" style="3" customWidth="1"/>
    <col min="9438" max="9438" width="13.625" style="3" customWidth="1"/>
    <col min="9439" max="9439" width="12.375" style="3" customWidth="1"/>
    <col min="9440" max="9440" width="13.375" style="3" customWidth="1"/>
    <col min="9441" max="9441" width="11" style="3" customWidth="1"/>
    <col min="9442" max="9442" width="7.375" style="3" customWidth="1"/>
    <col min="9443" max="9443" width="17.375" style="3" bestFit="1" customWidth="1"/>
    <col min="9444" max="9444" width="9.125" style="3" customWidth="1"/>
    <col min="9445" max="9683" width="8.75" style="3"/>
    <col min="9684" max="9684" width="7.625" style="3" customWidth="1"/>
    <col min="9685" max="9685" width="32.625" style="3" customWidth="1"/>
    <col min="9686" max="9686" width="14.875" style="3" customWidth="1"/>
    <col min="9687" max="9687" width="10.375" style="3" customWidth="1"/>
    <col min="9688" max="9688" width="13.375" style="3" customWidth="1"/>
    <col min="9689" max="9689" width="12.125" style="3" customWidth="1"/>
    <col min="9690" max="9690" width="13.375" style="3" customWidth="1"/>
    <col min="9691" max="9691" width="12" style="3" customWidth="1"/>
    <col min="9692" max="9692" width="13.375" style="3" customWidth="1"/>
    <col min="9693" max="9693" width="11.875" style="3" customWidth="1"/>
    <col min="9694" max="9694" width="13.625" style="3" customWidth="1"/>
    <col min="9695" max="9695" width="12.375" style="3" customWidth="1"/>
    <col min="9696" max="9696" width="13.375" style="3" customWidth="1"/>
    <col min="9697" max="9697" width="11" style="3" customWidth="1"/>
    <col min="9698" max="9698" width="7.375" style="3" customWidth="1"/>
    <col min="9699" max="9699" width="17.375" style="3" bestFit="1" customWidth="1"/>
    <col min="9700" max="9700" width="9.125" style="3" customWidth="1"/>
    <col min="9701" max="9939" width="8.75" style="3"/>
    <col min="9940" max="9940" width="7.625" style="3" customWidth="1"/>
    <col min="9941" max="9941" width="32.625" style="3" customWidth="1"/>
    <col min="9942" max="9942" width="14.875" style="3" customWidth="1"/>
    <col min="9943" max="9943" width="10.375" style="3" customWidth="1"/>
    <col min="9944" max="9944" width="13.375" style="3" customWidth="1"/>
    <col min="9945" max="9945" width="12.125" style="3" customWidth="1"/>
    <col min="9946" max="9946" width="13.375" style="3" customWidth="1"/>
    <col min="9947" max="9947" width="12" style="3" customWidth="1"/>
    <col min="9948" max="9948" width="13.375" style="3" customWidth="1"/>
    <col min="9949" max="9949" width="11.875" style="3" customWidth="1"/>
    <col min="9950" max="9950" width="13.625" style="3" customWidth="1"/>
    <col min="9951" max="9951" width="12.375" style="3" customWidth="1"/>
    <col min="9952" max="9952" width="13.375" style="3" customWidth="1"/>
    <col min="9953" max="9953" width="11" style="3" customWidth="1"/>
    <col min="9954" max="9954" width="7.375" style="3" customWidth="1"/>
    <col min="9955" max="9955" width="17.375" style="3" bestFit="1" customWidth="1"/>
    <col min="9956" max="9956" width="9.125" style="3" customWidth="1"/>
    <col min="9957" max="10195" width="8.75" style="3"/>
    <col min="10196" max="10196" width="7.625" style="3" customWidth="1"/>
    <col min="10197" max="10197" width="32.625" style="3" customWidth="1"/>
    <col min="10198" max="10198" width="14.875" style="3" customWidth="1"/>
    <col min="10199" max="10199" width="10.375" style="3" customWidth="1"/>
    <col min="10200" max="10200" width="13.375" style="3" customWidth="1"/>
    <col min="10201" max="10201" width="12.125" style="3" customWidth="1"/>
    <col min="10202" max="10202" width="13.375" style="3" customWidth="1"/>
    <col min="10203" max="10203" width="12" style="3" customWidth="1"/>
    <col min="10204" max="10204" width="13.375" style="3" customWidth="1"/>
    <col min="10205" max="10205" width="11.875" style="3" customWidth="1"/>
    <col min="10206" max="10206" width="13.625" style="3" customWidth="1"/>
    <col min="10207" max="10207" width="12.375" style="3" customWidth="1"/>
    <col min="10208" max="10208" width="13.375" style="3" customWidth="1"/>
    <col min="10209" max="10209" width="11" style="3" customWidth="1"/>
    <col min="10210" max="10210" width="7.375" style="3" customWidth="1"/>
    <col min="10211" max="10211" width="17.375" style="3" bestFit="1" customWidth="1"/>
    <col min="10212" max="10212" width="9.125" style="3" customWidth="1"/>
    <col min="10213" max="10451" width="8.75" style="3"/>
    <col min="10452" max="10452" width="7.625" style="3" customWidth="1"/>
    <col min="10453" max="10453" width="32.625" style="3" customWidth="1"/>
    <col min="10454" max="10454" width="14.875" style="3" customWidth="1"/>
    <col min="10455" max="10455" width="10.375" style="3" customWidth="1"/>
    <col min="10456" max="10456" width="13.375" style="3" customWidth="1"/>
    <col min="10457" max="10457" width="12.125" style="3" customWidth="1"/>
    <col min="10458" max="10458" width="13.375" style="3" customWidth="1"/>
    <col min="10459" max="10459" width="12" style="3" customWidth="1"/>
    <col min="10460" max="10460" width="13.375" style="3" customWidth="1"/>
    <col min="10461" max="10461" width="11.875" style="3" customWidth="1"/>
    <col min="10462" max="10462" width="13.625" style="3" customWidth="1"/>
    <col min="10463" max="10463" width="12.375" style="3" customWidth="1"/>
    <col min="10464" max="10464" width="13.375" style="3" customWidth="1"/>
    <col min="10465" max="10465" width="11" style="3" customWidth="1"/>
    <col min="10466" max="10466" width="7.375" style="3" customWidth="1"/>
    <col min="10467" max="10467" width="17.375" style="3" bestFit="1" customWidth="1"/>
    <col min="10468" max="10468" width="9.125" style="3" customWidth="1"/>
    <col min="10469" max="10707" width="8.75" style="3"/>
    <col min="10708" max="10708" width="7.625" style="3" customWidth="1"/>
    <col min="10709" max="10709" width="32.625" style="3" customWidth="1"/>
    <col min="10710" max="10710" width="14.875" style="3" customWidth="1"/>
    <col min="10711" max="10711" width="10.375" style="3" customWidth="1"/>
    <col min="10712" max="10712" width="13.375" style="3" customWidth="1"/>
    <col min="10713" max="10713" width="12.125" style="3" customWidth="1"/>
    <col min="10714" max="10714" width="13.375" style="3" customWidth="1"/>
    <col min="10715" max="10715" width="12" style="3" customWidth="1"/>
    <col min="10716" max="10716" width="13.375" style="3" customWidth="1"/>
    <col min="10717" max="10717" width="11.875" style="3" customWidth="1"/>
    <col min="10718" max="10718" width="13.625" style="3" customWidth="1"/>
    <col min="10719" max="10719" width="12.375" style="3" customWidth="1"/>
    <col min="10720" max="10720" width="13.375" style="3" customWidth="1"/>
    <col min="10721" max="10721" width="11" style="3" customWidth="1"/>
    <col min="10722" max="10722" width="7.375" style="3" customWidth="1"/>
    <col min="10723" max="10723" width="17.375" style="3" bestFit="1" customWidth="1"/>
    <col min="10724" max="10724" width="9.125" style="3" customWidth="1"/>
    <col min="10725" max="10963" width="8.75" style="3"/>
    <col min="10964" max="10964" width="7.625" style="3" customWidth="1"/>
    <col min="10965" max="10965" width="32.625" style="3" customWidth="1"/>
    <col min="10966" max="10966" width="14.875" style="3" customWidth="1"/>
    <col min="10967" max="10967" width="10.375" style="3" customWidth="1"/>
    <col min="10968" max="10968" width="13.375" style="3" customWidth="1"/>
    <col min="10969" max="10969" width="12.125" style="3" customWidth="1"/>
    <col min="10970" max="10970" width="13.375" style="3" customWidth="1"/>
    <col min="10971" max="10971" width="12" style="3" customWidth="1"/>
    <col min="10972" max="10972" width="13.375" style="3" customWidth="1"/>
    <col min="10973" max="10973" width="11.875" style="3" customWidth="1"/>
    <col min="10974" max="10974" width="13.625" style="3" customWidth="1"/>
    <col min="10975" max="10975" width="12.375" style="3" customWidth="1"/>
    <col min="10976" max="10976" width="13.375" style="3" customWidth="1"/>
    <col min="10977" max="10977" width="11" style="3" customWidth="1"/>
    <col min="10978" max="10978" width="7.375" style="3" customWidth="1"/>
    <col min="10979" max="10979" width="17.375" style="3" bestFit="1" customWidth="1"/>
    <col min="10980" max="10980" width="9.125" style="3" customWidth="1"/>
    <col min="10981" max="11219" width="8.75" style="3"/>
    <col min="11220" max="11220" width="7.625" style="3" customWidth="1"/>
    <col min="11221" max="11221" width="32.625" style="3" customWidth="1"/>
    <col min="11222" max="11222" width="14.875" style="3" customWidth="1"/>
    <col min="11223" max="11223" width="10.375" style="3" customWidth="1"/>
    <col min="11224" max="11224" width="13.375" style="3" customWidth="1"/>
    <col min="11225" max="11225" width="12.125" style="3" customWidth="1"/>
    <col min="11226" max="11226" width="13.375" style="3" customWidth="1"/>
    <col min="11227" max="11227" width="12" style="3" customWidth="1"/>
    <col min="11228" max="11228" width="13.375" style="3" customWidth="1"/>
    <col min="11229" max="11229" width="11.875" style="3" customWidth="1"/>
    <col min="11230" max="11230" width="13.625" style="3" customWidth="1"/>
    <col min="11231" max="11231" width="12.375" style="3" customWidth="1"/>
    <col min="11232" max="11232" width="13.375" style="3" customWidth="1"/>
    <col min="11233" max="11233" width="11" style="3" customWidth="1"/>
    <col min="11234" max="11234" width="7.375" style="3" customWidth="1"/>
    <col min="11235" max="11235" width="17.375" style="3" bestFit="1" customWidth="1"/>
    <col min="11236" max="11236" width="9.125" style="3" customWidth="1"/>
    <col min="11237" max="11475" width="8.75" style="3"/>
    <col min="11476" max="11476" width="7.625" style="3" customWidth="1"/>
    <col min="11477" max="11477" width="32.625" style="3" customWidth="1"/>
    <col min="11478" max="11478" width="14.875" style="3" customWidth="1"/>
    <col min="11479" max="11479" width="10.375" style="3" customWidth="1"/>
    <col min="11480" max="11480" width="13.375" style="3" customWidth="1"/>
    <col min="11481" max="11481" width="12.125" style="3" customWidth="1"/>
    <col min="11482" max="11482" width="13.375" style="3" customWidth="1"/>
    <col min="11483" max="11483" width="12" style="3" customWidth="1"/>
    <col min="11484" max="11484" width="13.375" style="3" customWidth="1"/>
    <col min="11485" max="11485" width="11.875" style="3" customWidth="1"/>
    <col min="11486" max="11486" width="13.625" style="3" customWidth="1"/>
    <col min="11487" max="11487" width="12.375" style="3" customWidth="1"/>
    <col min="11488" max="11488" width="13.375" style="3" customWidth="1"/>
    <col min="11489" max="11489" width="11" style="3" customWidth="1"/>
    <col min="11490" max="11490" width="7.375" style="3" customWidth="1"/>
    <col min="11491" max="11491" width="17.375" style="3" bestFit="1" customWidth="1"/>
    <col min="11492" max="11492" width="9.125" style="3" customWidth="1"/>
    <col min="11493" max="11731" width="8.75" style="3"/>
    <col min="11732" max="11732" width="7.625" style="3" customWidth="1"/>
    <col min="11733" max="11733" width="32.625" style="3" customWidth="1"/>
    <col min="11734" max="11734" width="14.875" style="3" customWidth="1"/>
    <col min="11735" max="11735" width="10.375" style="3" customWidth="1"/>
    <col min="11736" max="11736" width="13.375" style="3" customWidth="1"/>
    <col min="11737" max="11737" width="12.125" style="3" customWidth="1"/>
    <col min="11738" max="11738" width="13.375" style="3" customWidth="1"/>
    <col min="11739" max="11739" width="12" style="3" customWidth="1"/>
    <col min="11740" max="11740" width="13.375" style="3" customWidth="1"/>
    <col min="11741" max="11741" width="11.875" style="3" customWidth="1"/>
    <col min="11742" max="11742" width="13.625" style="3" customWidth="1"/>
    <col min="11743" max="11743" width="12.375" style="3" customWidth="1"/>
    <col min="11744" max="11744" width="13.375" style="3" customWidth="1"/>
    <col min="11745" max="11745" width="11" style="3" customWidth="1"/>
    <col min="11746" max="11746" width="7.375" style="3" customWidth="1"/>
    <col min="11747" max="11747" width="17.375" style="3" bestFit="1" customWidth="1"/>
    <col min="11748" max="11748" width="9.125" style="3" customWidth="1"/>
    <col min="11749" max="11987" width="8.75" style="3"/>
    <col min="11988" max="11988" width="7.625" style="3" customWidth="1"/>
    <col min="11989" max="11989" width="32.625" style="3" customWidth="1"/>
    <col min="11990" max="11990" width="14.875" style="3" customWidth="1"/>
    <col min="11991" max="11991" width="10.375" style="3" customWidth="1"/>
    <col min="11992" max="11992" width="13.375" style="3" customWidth="1"/>
    <col min="11993" max="11993" width="12.125" style="3" customWidth="1"/>
    <col min="11994" max="11994" width="13.375" style="3" customWidth="1"/>
    <col min="11995" max="11995" width="12" style="3" customWidth="1"/>
    <col min="11996" max="11996" width="13.375" style="3" customWidth="1"/>
    <col min="11997" max="11997" width="11.875" style="3" customWidth="1"/>
    <col min="11998" max="11998" width="13.625" style="3" customWidth="1"/>
    <col min="11999" max="11999" width="12.375" style="3" customWidth="1"/>
    <col min="12000" max="12000" width="13.375" style="3" customWidth="1"/>
    <col min="12001" max="12001" width="11" style="3" customWidth="1"/>
    <col min="12002" max="12002" width="7.375" style="3" customWidth="1"/>
    <col min="12003" max="12003" width="17.375" style="3" bestFit="1" customWidth="1"/>
    <col min="12004" max="12004" width="9.125" style="3" customWidth="1"/>
    <col min="12005" max="12243" width="8.75" style="3"/>
    <col min="12244" max="12244" width="7.625" style="3" customWidth="1"/>
    <col min="12245" max="12245" width="32.625" style="3" customWidth="1"/>
    <col min="12246" max="12246" width="14.875" style="3" customWidth="1"/>
    <col min="12247" max="12247" width="10.375" style="3" customWidth="1"/>
    <col min="12248" max="12248" width="13.375" style="3" customWidth="1"/>
    <col min="12249" max="12249" width="12.125" style="3" customWidth="1"/>
    <col min="12250" max="12250" width="13.375" style="3" customWidth="1"/>
    <col min="12251" max="12251" width="12" style="3" customWidth="1"/>
    <col min="12252" max="12252" width="13.375" style="3" customWidth="1"/>
    <col min="12253" max="12253" width="11.875" style="3" customWidth="1"/>
    <col min="12254" max="12254" width="13.625" style="3" customWidth="1"/>
    <col min="12255" max="12255" width="12.375" style="3" customWidth="1"/>
    <col min="12256" max="12256" width="13.375" style="3" customWidth="1"/>
    <col min="12257" max="12257" width="11" style="3" customWidth="1"/>
    <col min="12258" max="12258" width="7.375" style="3" customWidth="1"/>
    <col min="12259" max="12259" width="17.375" style="3" bestFit="1" customWidth="1"/>
    <col min="12260" max="12260" width="9.125" style="3" customWidth="1"/>
    <col min="12261" max="12499" width="8.75" style="3"/>
    <col min="12500" max="12500" width="7.625" style="3" customWidth="1"/>
    <col min="12501" max="12501" width="32.625" style="3" customWidth="1"/>
    <col min="12502" max="12502" width="14.875" style="3" customWidth="1"/>
    <col min="12503" max="12503" width="10.375" style="3" customWidth="1"/>
    <col min="12504" max="12504" width="13.375" style="3" customWidth="1"/>
    <col min="12505" max="12505" width="12.125" style="3" customWidth="1"/>
    <col min="12506" max="12506" width="13.375" style="3" customWidth="1"/>
    <col min="12507" max="12507" width="12" style="3" customWidth="1"/>
    <col min="12508" max="12508" width="13.375" style="3" customWidth="1"/>
    <col min="12509" max="12509" width="11.875" style="3" customWidth="1"/>
    <col min="12510" max="12510" width="13.625" style="3" customWidth="1"/>
    <col min="12511" max="12511" width="12.375" style="3" customWidth="1"/>
    <col min="12512" max="12512" width="13.375" style="3" customWidth="1"/>
    <col min="12513" max="12513" width="11" style="3" customWidth="1"/>
    <col min="12514" max="12514" width="7.375" style="3" customWidth="1"/>
    <col min="12515" max="12515" width="17.375" style="3" bestFit="1" customWidth="1"/>
    <col min="12516" max="12516" width="9.125" style="3" customWidth="1"/>
    <col min="12517" max="12755" width="8.75" style="3"/>
    <col min="12756" max="12756" width="7.625" style="3" customWidth="1"/>
    <col min="12757" max="12757" width="32.625" style="3" customWidth="1"/>
    <col min="12758" max="12758" width="14.875" style="3" customWidth="1"/>
    <col min="12759" max="12759" width="10.375" style="3" customWidth="1"/>
    <col min="12760" max="12760" width="13.375" style="3" customWidth="1"/>
    <col min="12761" max="12761" width="12.125" style="3" customWidth="1"/>
    <col min="12762" max="12762" width="13.375" style="3" customWidth="1"/>
    <col min="12763" max="12763" width="12" style="3" customWidth="1"/>
    <col min="12764" max="12764" width="13.375" style="3" customWidth="1"/>
    <col min="12765" max="12765" width="11.875" style="3" customWidth="1"/>
    <col min="12766" max="12766" width="13.625" style="3" customWidth="1"/>
    <col min="12767" max="12767" width="12.375" style="3" customWidth="1"/>
    <col min="12768" max="12768" width="13.375" style="3" customWidth="1"/>
    <col min="12769" max="12769" width="11" style="3" customWidth="1"/>
    <col min="12770" max="12770" width="7.375" style="3" customWidth="1"/>
    <col min="12771" max="12771" width="17.375" style="3" bestFit="1" customWidth="1"/>
    <col min="12772" max="12772" width="9.125" style="3" customWidth="1"/>
    <col min="12773" max="13011" width="8.75" style="3"/>
    <col min="13012" max="13012" width="7.625" style="3" customWidth="1"/>
    <col min="13013" max="13013" width="32.625" style="3" customWidth="1"/>
    <col min="13014" max="13014" width="14.875" style="3" customWidth="1"/>
    <col min="13015" max="13015" width="10.375" style="3" customWidth="1"/>
    <col min="13016" max="13016" width="13.375" style="3" customWidth="1"/>
    <col min="13017" max="13017" width="12.125" style="3" customWidth="1"/>
    <col min="13018" max="13018" width="13.375" style="3" customWidth="1"/>
    <col min="13019" max="13019" width="12" style="3" customWidth="1"/>
    <col min="13020" max="13020" width="13.375" style="3" customWidth="1"/>
    <col min="13021" max="13021" width="11.875" style="3" customWidth="1"/>
    <col min="13022" max="13022" width="13.625" style="3" customWidth="1"/>
    <col min="13023" max="13023" width="12.375" style="3" customWidth="1"/>
    <col min="13024" max="13024" width="13.375" style="3" customWidth="1"/>
    <col min="13025" max="13025" width="11" style="3" customWidth="1"/>
    <col min="13026" max="13026" width="7.375" style="3" customWidth="1"/>
    <col min="13027" max="13027" width="17.375" style="3" bestFit="1" customWidth="1"/>
    <col min="13028" max="13028" width="9.125" style="3" customWidth="1"/>
    <col min="13029" max="13267" width="8.75" style="3"/>
    <col min="13268" max="13268" width="7.625" style="3" customWidth="1"/>
    <col min="13269" max="13269" width="32.625" style="3" customWidth="1"/>
    <col min="13270" max="13270" width="14.875" style="3" customWidth="1"/>
    <col min="13271" max="13271" width="10.375" style="3" customWidth="1"/>
    <col min="13272" max="13272" width="13.375" style="3" customWidth="1"/>
    <col min="13273" max="13273" width="12.125" style="3" customWidth="1"/>
    <col min="13274" max="13274" width="13.375" style="3" customWidth="1"/>
    <col min="13275" max="13275" width="12" style="3" customWidth="1"/>
    <col min="13276" max="13276" width="13.375" style="3" customWidth="1"/>
    <col min="13277" max="13277" width="11.875" style="3" customWidth="1"/>
    <col min="13278" max="13278" width="13.625" style="3" customWidth="1"/>
    <col min="13279" max="13279" width="12.375" style="3" customWidth="1"/>
    <col min="13280" max="13280" width="13.375" style="3" customWidth="1"/>
    <col min="13281" max="13281" width="11" style="3" customWidth="1"/>
    <col min="13282" max="13282" width="7.375" style="3" customWidth="1"/>
    <col min="13283" max="13283" width="17.375" style="3" bestFit="1" customWidth="1"/>
    <col min="13284" max="13284" width="9.125" style="3" customWidth="1"/>
    <col min="13285" max="13523" width="8.75" style="3"/>
    <col min="13524" max="13524" width="7.625" style="3" customWidth="1"/>
    <col min="13525" max="13525" width="32.625" style="3" customWidth="1"/>
    <col min="13526" max="13526" width="14.875" style="3" customWidth="1"/>
    <col min="13527" max="13527" width="10.375" style="3" customWidth="1"/>
    <col min="13528" max="13528" width="13.375" style="3" customWidth="1"/>
    <col min="13529" max="13529" width="12.125" style="3" customWidth="1"/>
    <col min="13530" max="13530" width="13.375" style="3" customWidth="1"/>
    <col min="13531" max="13531" width="12" style="3" customWidth="1"/>
    <col min="13532" max="13532" width="13.375" style="3" customWidth="1"/>
    <col min="13533" max="13533" width="11.875" style="3" customWidth="1"/>
    <col min="13534" max="13534" width="13.625" style="3" customWidth="1"/>
    <col min="13535" max="13535" width="12.375" style="3" customWidth="1"/>
    <col min="13536" max="13536" width="13.375" style="3" customWidth="1"/>
    <col min="13537" max="13537" width="11" style="3" customWidth="1"/>
    <col min="13538" max="13538" width="7.375" style="3" customWidth="1"/>
    <col min="13539" max="13539" width="17.375" style="3" bestFit="1" customWidth="1"/>
    <col min="13540" max="13540" width="9.125" style="3" customWidth="1"/>
    <col min="13541" max="13779" width="8.75" style="3"/>
    <col min="13780" max="13780" width="7.625" style="3" customWidth="1"/>
    <col min="13781" max="13781" width="32.625" style="3" customWidth="1"/>
    <col min="13782" max="13782" width="14.875" style="3" customWidth="1"/>
    <col min="13783" max="13783" width="10.375" style="3" customWidth="1"/>
    <col min="13784" max="13784" width="13.375" style="3" customWidth="1"/>
    <col min="13785" max="13785" width="12.125" style="3" customWidth="1"/>
    <col min="13786" max="13786" width="13.375" style="3" customWidth="1"/>
    <col min="13787" max="13787" width="12" style="3" customWidth="1"/>
    <col min="13788" max="13788" width="13.375" style="3" customWidth="1"/>
    <col min="13789" max="13789" width="11.875" style="3" customWidth="1"/>
    <col min="13790" max="13790" width="13.625" style="3" customWidth="1"/>
    <col min="13791" max="13791" width="12.375" style="3" customWidth="1"/>
    <col min="13792" max="13792" width="13.375" style="3" customWidth="1"/>
    <col min="13793" max="13793" width="11" style="3" customWidth="1"/>
    <col min="13794" max="13794" width="7.375" style="3" customWidth="1"/>
    <col min="13795" max="13795" width="17.375" style="3" bestFit="1" customWidth="1"/>
    <col min="13796" max="13796" width="9.125" style="3" customWidth="1"/>
    <col min="13797" max="14035" width="8.75" style="3"/>
    <col min="14036" max="14036" width="7.625" style="3" customWidth="1"/>
    <col min="14037" max="14037" width="32.625" style="3" customWidth="1"/>
    <col min="14038" max="14038" width="14.875" style="3" customWidth="1"/>
    <col min="14039" max="14039" width="10.375" style="3" customWidth="1"/>
    <col min="14040" max="14040" width="13.375" style="3" customWidth="1"/>
    <col min="14041" max="14041" width="12.125" style="3" customWidth="1"/>
    <col min="14042" max="14042" width="13.375" style="3" customWidth="1"/>
    <col min="14043" max="14043" width="12" style="3" customWidth="1"/>
    <col min="14044" max="14044" width="13.375" style="3" customWidth="1"/>
    <col min="14045" max="14045" width="11.875" style="3" customWidth="1"/>
    <col min="14046" max="14046" width="13.625" style="3" customWidth="1"/>
    <col min="14047" max="14047" width="12.375" style="3" customWidth="1"/>
    <col min="14048" max="14048" width="13.375" style="3" customWidth="1"/>
    <col min="14049" max="14049" width="11" style="3" customWidth="1"/>
    <col min="14050" max="14050" width="7.375" style="3" customWidth="1"/>
    <col min="14051" max="14051" width="17.375" style="3" bestFit="1" customWidth="1"/>
    <col min="14052" max="14052" width="9.125" style="3" customWidth="1"/>
    <col min="14053" max="14291" width="8.75" style="3"/>
    <col min="14292" max="14292" width="7.625" style="3" customWidth="1"/>
    <col min="14293" max="14293" width="32.625" style="3" customWidth="1"/>
    <col min="14294" max="14294" width="14.875" style="3" customWidth="1"/>
    <col min="14295" max="14295" width="10.375" style="3" customWidth="1"/>
    <col min="14296" max="14296" width="13.375" style="3" customWidth="1"/>
    <col min="14297" max="14297" width="12.125" style="3" customWidth="1"/>
    <col min="14298" max="14298" width="13.375" style="3" customWidth="1"/>
    <col min="14299" max="14299" width="12" style="3" customWidth="1"/>
    <col min="14300" max="14300" width="13.375" style="3" customWidth="1"/>
    <col min="14301" max="14301" width="11.875" style="3" customWidth="1"/>
    <col min="14302" max="14302" width="13.625" style="3" customWidth="1"/>
    <col min="14303" max="14303" width="12.375" style="3" customWidth="1"/>
    <col min="14304" max="14304" width="13.375" style="3" customWidth="1"/>
    <col min="14305" max="14305" width="11" style="3" customWidth="1"/>
    <col min="14306" max="14306" width="7.375" style="3" customWidth="1"/>
    <col min="14307" max="14307" width="17.375" style="3" bestFit="1" customWidth="1"/>
    <col min="14308" max="14308" width="9.125" style="3" customWidth="1"/>
    <col min="14309" max="14547" width="8.75" style="3"/>
    <col min="14548" max="14548" width="7.625" style="3" customWidth="1"/>
    <col min="14549" max="14549" width="32.625" style="3" customWidth="1"/>
    <col min="14550" max="14550" width="14.875" style="3" customWidth="1"/>
    <col min="14551" max="14551" width="10.375" style="3" customWidth="1"/>
    <col min="14552" max="14552" width="13.375" style="3" customWidth="1"/>
    <col min="14553" max="14553" width="12.125" style="3" customWidth="1"/>
    <col min="14554" max="14554" width="13.375" style="3" customWidth="1"/>
    <col min="14555" max="14555" width="12" style="3" customWidth="1"/>
    <col min="14556" max="14556" width="13.375" style="3" customWidth="1"/>
    <col min="14557" max="14557" width="11.875" style="3" customWidth="1"/>
    <col min="14558" max="14558" width="13.625" style="3" customWidth="1"/>
    <col min="14559" max="14559" width="12.375" style="3" customWidth="1"/>
    <col min="14560" max="14560" width="13.375" style="3" customWidth="1"/>
    <col min="14561" max="14561" width="11" style="3" customWidth="1"/>
    <col min="14562" max="14562" width="7.375" style="3" customWidth="1"/>
    <col min="14563" max="14563" width="17.375" style="3" bestFit="1" customWidth="1"/>
    <col min="14564" max="14564" width="9.125" style="3" customWidth="1"/>
    <col min="14565" max="14803" width="8.75" style="3"/>
    <col min="14804" max="14804" width="7.625" style="3" customWidth="1"/>
    <col min="14805" max="14805" width="32.625" style="3" customWidth="1"/>
    <col min="14806" max="14806" width="14.875" style="3" customWidth="1"/>
    <col min="14807" max="14807" width="10.375" style="3" customWidth="1"/>
    <col min="14808" max="14808" width="13.375" style="3" customWidth="1"/>
    <col min="14809" max="14809" width="12.125" style="3" customWidth="1"/>
    <col min="14810" max="14810" width="13.375" style="3" customWidth="1"/>
    <col min="14811" max="14811" width="12" style="3" customWidth="1"/>
    <col min="14812" max="14812" width="13.375" style="3" customWidth="1"/>
    <col min="14813" max="14813" width="11.875" style="3" customWidth="1"/>
    <col min="14814" max="14814" width="13.625" style="3" customWidth="1"/>
    <col min="14815" max="14815" width="12.375" style="3" customWidth="1"/>
    <col min="14816" max="14816" width="13.375" style="3" customWidth="1"/>
    <col min="14817" max="14817" width="11" style="3" customWidth="1"/>
    <col min="14818" max="14818" width="7.375" style="3" customWidth="1"/>
    <col min="14819" max="14819" width="17.375" style="3" bestFit="1" customWidth="1"/>
    <col min="14820" max="14820" width="9.125" style="3" customWidth="1"/>
    <col min="14821" max="15059" width="8.75" style="3"/>
    <col min="15060" max="15060" width="7.625" style="3" customWidth="1"/>
    <col min="15061" max="15061" width="32.625" style="3" customWidth="1"/>
    <col min="15062" max="15062" width="14.875" style="3" customWidth="1"/>
    <col min="15063" max="15063" width="10.375" style="3" customWidth="1"/>
    <col min="15064" max="15064" width="13.375" style="3" customWidth="1"/>
    <col min="15065" max="15065" width="12.125" style="3" customWidth="1"/>
    <col min="15066" max="15066" width="13.375" style="3" customWidth="1"/>
    <col min="15067" max="15067" width="12" style="3" customWidth="1"/>
    <col min="15068" max="15068" width="13.375" style="3" customWidth="1"/>
    <col min="15069" max="15069" width="11.875" style="3" customWidth="1"/>
    <col min="15070" max="15070" width="13.625" style="3" customWidth="1"/>
    <col min="15071" max="15071" width="12.375" style="3" customWidth="1"/>
    <col min="15072" max="15072" width="13.375" style="3" customWidth="1"/>
    <col min="15073" max="15073" width="11" style="3" customWidth="1"/>
    <col min="15074" max="15074" width="7.375" style="3" customWidth="1"/>
    <col min="15075" max="15075" width="17.375" style="3" bestFit="1" customWidth="1"/>
    <col min="15076" max="15076" width="9.125" style="3" customWidth="1"/>
    <col min="15077" max="15315" width="8.75" style="3"/>
    <col min="15316" max="15316" width="7.625" style="3" customWidth="1"/>
    <col min="15317" max="15317" width="32.625" style="3" customWidth="1"/>
    <col min="15318" max="15318" width="14.875" style="3" customWidth="1"/>
    <col min="15319" max="15319" width="10.375" style="3" customWidth="1"/>
    <col min="15320" max="15320" width="13.375" style="3" customWidth="1"/>
    <col min="15321" max="15321" width="12.125" style="3" customWidth="1"/>
    <col min="15322" max="15322" width="13.375" style="3" customWidth="1"/>
    <col min="15323" max="15323" width="12" style="3" customWidth="1"/>
    <col min="15324" max="15324" width="13.375" style="3" customWidth="1"/>
    <col min="15325" max="15325" width="11.875" style="3" customWidth="1"/>
    <col min="15326" max="15326" width="13.625" style="3" customWidth="1"/>
    <col min="15327" max="15327" width="12.375" style="3" customWidth="1"/>
    <col min="15328" max="15328" width="13.375" style="3" customWidth="1"/>
    <col min="15329" max="15329" width="11" style="3" customWidth="1"/>
    <col min="15330" max="15330" width="7.375" style="3" customWidth="1"/>
    <col min="15331" max="15331" width="17.375" style="3" bestFit="1" customWidth="1"/>
    <col min="15332" max="15332" width="9.125" style="3" customWidth="1"/>
    <col min="15333" max="15571" width="8.75" style="3"/>
    <col min="15572" max="15572" width="7.625" style="3" customWidth="1"/>
    <col min="15573" max="15573" width="32.625" style="3" customWidth="1"/>
    <col min="15574" max="15574" width="14.875" style="3" customWidth="1"/>
    <col min="15575" max="15575" width="10.375" style="3" customWidth="1"/>
    <col min="15576" max="15576" width="13.375" style="3" customWidth="1"/>
    <col min="15577" max="15577" width="12.125" style="3" customWidth="1"/>
    <col min="15578" max="15578" width="13.375" style="3" customWidth="1"/>
    <col min="15579" max="15579" width="12" style="3" customWidth="1"/>
    <col min="15580" max="15580" width="13.375" style="3" customWidth="1"/>
    <col min="15581" max="15581" width="11.875" style="3" customWidth="1"/>
    <col min="15582" max="15582" width="13.625" style="3" customWidth="1"/>
    <col min="15583" max="15583" width="12.375" style="3" customWidth="1"/>
    <col min="15584" max="15584" width="13.375" style="3" customWidth="1"/>
    <col min="15585" max="15585" width="11" style="3" customWidth="1"/>
    <col min="15586" max="15586" width="7.375" style="3" customWidth="1"/>
    <col min="15587" max="15587" width="17.375" style="3" bestFit="1" customWidth="1"/>
    <col min="15588" max="15588" width="9.125" style="3" customWidth="1"/>
    <col min="15589" max="15827" width="8.75" style="3"/>
    <col min="15828" max="15828" width="7.625" style="3" customWidth="1"/>
    <col min="15829" max="15829" width="32.625" style="3" customWidth="1"/>
    <col min="15830" max="15830" width="14.875" style="3" customWidth="1"/>
    <col min="15831" max="15831" width="10.375" style="3" customWidth="1"/>
    <col min="15832" max="15832" width="13.375" style="3" customWidth="1"/>
    <col min="15833" max="15833" width="12.125" style="3" customWidth="1"/>
    <col min="15834" max="15834" width="13.375" style="3" customWidth="1"/>
    <col min="15835" max="15835" width="12" style="3" customWidth="1"/>
    <col min="15836" max="15836" width="13.375" style="3" customWidth="1"/>
    <col min="15837" max="15837" width="11.875" style="3" customWidth="1"/>
    <col min="15838" max="15838" width="13.625" style="3" customWidth="1"/>
    <col min="15839" max="15839" width="12.375" style="3" customWidth="1"/>
    <col min="15840" max="15840" width="13.375" style="3" customWidth="1"/>
    <col min="15841" max="15841" width="11" style="3" customWidth="1"/>
    <col min="15842" max="15842" width="7.375" style="3" customWidth="1"/>
    <col min="15843" max="15843" width="17.375" style="3" bestFit="1" customWidth="1"/>
    <col min="15844" max="15844" width="9.125" style="3" customWidth="1"/>
    <col min="15845" max="16083" width="8.75" style="3"/>
    <col min="16084" max="16084" width="7.625" style="3" customWidth="1"/>
    <col min="16085" max="16085" width="32.625" style="3" customWidth="1"/>
    <col min="16086" max="16086" width="14.875" style="3" customWidth="1"/>
    <col min="16087" max="16087" width="10.375" style="3" customWidth="1"/>
    <col min="16088" max="16088" width="13.375" style="3" customWidth="1"/>
    <col min="16089" max="16089" width="12.125" style="3" customWidth="1"/>
    <col min="16090" max="16090" width="13.375" style="3" customWidth="1"/>
    <col min="16091" max="16091" width="12" style="3" customWidth="1"/>
    <col min="16092" max="16092" width="13.375" style="3" customWidth="1"/>
    <col min="16093" max="16093" width="11.875" style="3" customWidth="1"/>
    <col min="16094" max="16094" width="13.625" style="3" customWidth="1"/>
    <col min="16095" max="16095" width="12.375" style="3" customWidth="1"/>
    <col min="16096" max="16096" width="13.375" style="3" customWidth="1"/>
    <col min="16097" max="16097" width="11" style="3" customWidth="1"/>
    <col min="16098" max="16098" width="7.375" style="3" customWidth="1"/>
    <col min="16099" max="16099" width="17.375" style="3" bestFit="1" customWidth="1"/>
    <col min="16100" max="16100" width="9.125" style="3" customWidth="1"/>
    <col min="16101" max="16384" width="8.75" style="3"/>
  </cols>
  <sheetData>
    <row r="1" spans="1:54" ht="22.5" x14ac:dyDescent="0.2">
      <c r="B1" s="96" t="s">
        <v>326</v>
      </c>
      <c r="C1" s="96"/>
      <c r="D1" s="96"/>
      <c r="E1" s="96"/>
      <c r="F1" s="96"/>
      <c r="G1" s="96"/>
      <c r="H1" s="96"/>
      <c r="I1" s="96"/>
      <c r="J1" s="96"/>
      <c r="K1" s="96"/>
      <c r="L1" s="96"/>
    </row>
    <row r="2" spans="1:54" s="1" customFormat="1" ht="53.1" customHeight="1" x14ac:dyDescent="0.2">
      <c r="A2" s="97" t="s">
        <v>342</v>
      </c>
      <c r="B2" s="97"/>
      <c r="C2" s="97"/>
      <c r="D2" s="97"/>
      <c r="E2" s="97"/>
      <c r="F2" s="97"/>
      <c r="G2" s="97"/>
      <c r="H2" s="97"/>
      <c r="I2" s="97"/>
      <c r="J2" s="97"/>
      <c r="K2" s="97"/>
      <c r="L2" s="97"/>
    </row>
    <row r="3" spans="1:54" s="1" customFormat="1" ht="23.1" customHeight="1" x14ac:dyDescent="0.2">
      <c r="A3" s="98" t="s">
        <v>345</v>
      </c>
      <c r="B3" s="98"/>
      <c r="C3" s="98"/>
      <c r="D3" s="98"/>
      <c r="E3" s="98"/>
      <c r="F3" s="98"/>
      <c r="G3" s="98"/>
      <c r="H3" s="98"/>
      <c r="I3" s="98"/>
      <c r="J3" s="98"/>
      <c r="K3" s="98"/>
      <c r="L3" s="98"/>
    </row>
    <row r="4" spans="1:54" ht="23.1" customHeight="1" x14ac:dyDescent="0.2"/>
    <row r="5" spans="1:54" ht="23.1" customHeight="1" x14ac:dyDescent="0.2">
      <c r="I5" s="99" t="s">
        <v>107</v>
      </c>
      <c r="J5" s="99"/>
      <c r="K5" s="99"/>
      <c r="L5" s="99"/>
    </row>
    <row r="6" spans="1:54" s="4" customFormat="1" ht="23.1" customHeight="1" x14ac:dyDescent="0.2">
      <c r="A6" s="100" t="s">
        <v>9</v>
      </c>
      <c r="B6" s="100" t="s">
        <v>0</v>
      </c>
      <c r="C6" s="100" t="s">
        <v>33</v>
      </c>
      <c r="D6" s="100"/>
      <c r="E6" s="101" t="s">
        <v>14</v>
      </c>
      <c r="F6" s="101"/>
      <c r="G6" s="101"/>
      <c r="H6" s="101"/>
      <c r="I6" s="101"/>
      <c r="J6" s="101"/>
      <c r="K6" s="101"/>
      <c r="L6" s="101"/>
    </row>
    <row r="7" spans="1:54" s="4" customFormat="1" ht="36.6" customHeight="1" x14ac:dyDescent="0.2">
      <c r="A7" s="100"/>
      <c r="B7" s="100"/>
      <c r="C7" s="100"/>
      <c r="D7" s="100"/>
      <c r="E7" s="100" t="s">
        <v>42</v>
      </c>
      <c r="F7" s="100"/>
      <c r="G7" s="100" t="s">
        <v>28</v>
      </c>
      <c r="H7" s="100"/>
      <c r="I7" s="100" t="s">
        <v>43</v>
      </c>
      <c r="J7" s="100"/>
      <c r="K7" s="100" t="s">
        <v>44</v>
      </c>
      <c r="L7" s="100"/>
    </row>
    <row r="8" spans="1:54" s="4" customFormat="1" ht="23.1" customHeight="1" x14ac:dyDescent="0.2">
      <c r="A8" s="100"/>
      <c r="B8" s="100"/>
      <c r="C8" s="5" t="s">
        <v>27</v>
      </c>
      <c r="D8" s="5" t="s">
        <v>45</v>
      </c>
      <c r="E8" s="5" t="s">
        <v>27</v>
      </c>
      <c r="F8" s="5" t="s">
        <v>45</v>
      </c>
      <c r="G8" s="5" t="s">
        <v>27</v>
      </c>
      <c r="H8" s="5" t="s">
        <v>45</v>
      </c>
      <c r="I8" s="5" t="s">
        <v>27</v>
      </c>
      <c r="J8" s="5" t="s">
        <v>45</v>
      </c>
      <c r="K8" s="5" t="s">
        <v>27</v>
      </c>
      <c r="L8" s="5" t="s">
        <v>45</v>
      </c>
    </row>
    <row r="9" spans="1:54" s="7" customFormat="1" ht="23.1" customHeight="1" x14ac:dyDescent="0.2">
      <c r="A9" s="25" t="s">
        <v>99</v>
      </c>
      <c r="B9" s="25" t="s">
        <v>100</v>
      </c>
      <c r="C9" s="25" t="s">
        <v>101</v>
      </c>
      <c r="D9" s="25" t="s">
        <v>102</v>
      </c>
      <c r="E9" s="25" t="s">
        <v>115</v>
      </c>
      <c r="F9" s="25" t="s">
        <v>116</v>
      </c>
      <c r="G9" s="25" t="s">
        <v>120</v>
      </c>
      <c r="H9" s="25" t="s">
        <v>117</v>
      </c>
      <c r="I9" s="25" t="s">
        <v>121</v>
      </c>
      <c r="J9" s="25" t="s">
        <v>118</v>
      </c>
      <c r="K9" s="25" t="s">
        <v>122</v>
      </c>
      <c r="L9" s="25" t="s">
        <v>123</v>
      </c>
    </row>
    <row r="10" spans="1:54" s="4" customFormat="1" ht="23.1" customHeight="1" x14ac:dyDescent="0.2">
      <c r="A10" s="21"/>
      <c r="B10" s="22" t="s">
        <v>46</v>
      </c>
      <c r="C10" s="23">
        <v>7306000</v>
      </c>
      <c r="D10" s="23"/>
      <c r="E10" s="23">
        <v>1202000</v>
      </c>
      <c r="F10" s="23"/>
      <c r="G10" s="23">
        <v>1950000</v>
      </c>
      <c r="H10" s="23"/>
      <c r="I10" s="23">
        <v>3004000</v>
      </c>
      <c r="J10" s="23">
        <v>0</v>
      </c>
      <c r="K10" s="23">
        <v>1150000</v>
      </c>
      <c r="L10" s="23"/>
      <c r="BB10" s="6"/>
    </row>
    <row r="11" spans="1:54" s="11" customFormat="1" ht="26.45" customHeight="1" x14ac:dyDescent="0.2">
      <c r="A11" s="28" t="s">
        <v>2</v>
      </c>
      <c r="B11" s="29" t="s">
        <v>339</v>
      </c>
      <c r="C11" s="46">
        <v>5703000</v>
      </c>
      <c r="D11" s="47">
        <v>0.99999999999999989</v>
      </c>
      <c r="E11" s="46">
        <v>621000</v>
      </c>
      <c r="F11" s="47">
        <v>1</v>
      </c>
      <c r="G11" s="46">
        <v>1950000</v>
      </c>
      <c r="H11" s="47">
        <v>1</v>
      </c>
      <c r="I11" s="46">
        <v>3004000</v>
      </c>
      <c r="J11" s="47">
        <v>1</v>
      </c>
      <c r="K11" s="46">
        <v>128000</v>
      </c>
      <c r="L11" s="47">
        <v>1</v>
      </c>
      <c r="BB11" s="10"/>
    </row>
    <row r="12" spans="1:54" s="9" customFormat="1" ht="34.5" x14ac:dyDescent="0.2">
      <c r="A12" s="31" t="s">
        <v>3</v>
      </c>
      <c r="B12" s="32" t="s">
        <v>105</v>
      </c>
      <c r="C12" s="48">
        <v>40000</v>
      </c>
      <c r="D12" s="49">
        <v>7.0138523584078556E-3</v>
      </c>
      <c r="E12" s="48">
        <v>20000</v>
      </c>
      <c r="F12" s="49">
        <v>3.2206119162640899E-2</v>
      </c>
      <c r="G12" s="48">
        <v>20000</v>
      </c>
      <c r="H12" s="49">
        <v>1.0256410256410256E-2</v>
      </c>
      <c r="I12" s="48">
        <v>0</v>
      </c>
      <c r="J12" s="50"/>
      <c r="K12" s="50"/>
      <c r="L12" s="50"/>
      <c r="BB12" s="8"/>
    </row>
    <row r="13" spans="1:54" s="9" customFormat="1" ht="17.25" x14ac:dyDescent="0.2">
      <c r="A13" s="31" t="s">
        <v>6</v>
      </c>
      <c r="B13" s="32" t="s">
        <v>17</v>
      </c>
      <c r="C13" s="48">
        <v>5663000</v>
      </c>
      <c r="D13" s="49">
        <v>0.99298614764159199</v>
      </c>
      <c r="E13" s="48">
        <v>601000</v>
      </c>
      <c r="F13" s="51">
        <v>0.96779388083735907</v>
      </c>
      <c r="G13" s="48">
        <v>1930000</v>
      </c>
      <c r="H13" s="49">
        <v>0.98974358974358978</v>
      </c>
      <c r="I13" s="48">
        <v>3004000</v>
      </c>
      <c r="J13" s="51">
        <v>1</v>
      </c>
      <c r="K13" s="48">
        <v>128000</v>
      </c>
      <c r="L13" s="50">
        <v>1</v>
      </c>
      <c r="BB13" s="8"/>
    </row>
    <row r="14" spans="1:54" s="7" customFormat="1" ht="33" x14ac:dyDescent="0.2">
      <c r="A14" s="33"/>
      <c r="B14" s="34" t="s">
        <v>49</v>
      </c>
      <c r="C14" s="35">
        <v>266932</v>
      </c>
      <c r="D14" s="36">
        <v>4.6805540943363144E-2</v>
      </c>
      <c r="E14" s="35">
        <v>21500</v>
      </c>
      <c r="F14" s="36">
        <v>3.462157809983897E-2</v>
      </c>
      <c r="G14" s="35">
        <v>96112</v>
      </c>
      <c r="H14" s="36">
        <v>4.9288205128205129E-2</v>
      </c>
      <c r="I14" s="35">
        <v>149320</v>
      </c>
      <c r="J14" s="36">
        <v>4.9707057256990678E-2</v>
      </c>
      <c r="K14" s="35"/>
      <c r="L14" s="37"/>
      <c r="BB14" s="18"/>
    </row>
    <row r="15" spans="1:54" s="13" customFormat="1" ht="16.5" x14ac:dyDescent="0.2">
      <c r="A15" s="38"/>
      <c r="B15" s="39" t="s">
        <v>50</v>
      </c>
      <c r="C15" s="52"/>
      <c r="D15" s="40"/>
      <c r="E15" s="52"/>
      <c r="F15" s="40"/>
      <c r="G15" s="52"/>
      <c r="H15" s="40"/>
      <c r="I15" s="52"/>
      <c r="J15" s="40"/>
      <c r="K15" s="52"/>
      <c r="L15" s="40"/>
      <c r="BB15" s="12"/>
    </row>
    <row r="16" spans="1:54" s="11" customFormat="1" ht="16.5" x14ac:dyDescent="0.2">
      <c r="A16" s="38">
        <v>1</v>
      </c>
      <c r="B16" s="41" t="s">
        <v>34</v>
      </c>
      <c r="C16" s="52">
        <v>54000</v>
      </c>
      <c r="D16" s="40">
        <v>9.4687006838506046E-3</v>
      </c>
      <c r="E16" s="52">
        <v>54000</v>
      </c>
      <c r="F16" s="40">
        <v>8.6956521739130432E-2</v>
      </c>
      <c r="G16" s="52">
        <v>0</v>
      </c>
      <c r="H16" s="40">
        <v>0</v>
      </c>
      <c r="I16" s="52">
        <v>0</v>
      </c>
      <c r="J16" s="40">
        <v>0</v>
      </c>
      <c r="K16" s="53">
        <v>0</v>
      </c>
      <c r="L16" s="53"/>
    </row>
    <row r="17" spans="1:56" s="13" customFormat="1" ht="16.5" x14ac:dyDescent="0.2">
      <c r="A17" s="38">
        <v>2</v>
      </c>
      <c r="B17" s="42" t="s">
        <v>35</v>
      </c>
      <c r="C17" s="52">
        <v>63800</v>
      </c>
      <c r="D17" s="40">
        <v>1.118709451166053E-2</v>
      </c>
      <c r="E17" s="52">
        <v>63800</v>
      </c>
      <c r="F17" s="40">
        <v>0.10273752012882448</v>
      </c>
      <c r="G17" s="52">
        <v>0</v>
      </c>
      <c r="H17" s="40">
        <v>0</v>
      </c>
      <c r="I17" s="52">
        <v>0</v>
      </c>
      <c r="J17" s="40">
        <v>0</v>
      </c>
      <c r="K17" s="53">
        <v>0</v>
      </c>
      <c r="L17" s="53"/>
    </row>
    <row r="18" spans="1:56" s="11" customFormat="1" ht="16.5" x14ac:dyDescent="0.2">
      <c r="A18" s="38">
        <v>3</v>
      </c>
      <c r="B18" s="42" t="s">
        <v>22</v>
      </c>
      <c r="C18" s="52">
        <v>718366</v>
      </c>
      <c r="D18" s="40">
        <v>0.12596282658250044</v>
      </c>
      <c r="E18" s="52">
        <v>0</v>
      </c>
      <c r="F18" s="40">
        <v>0</v>
      </c>
      <c r="G18" s="52">
        <v>718366</v>
      </c>
      <c r="H18" s="40">
        <v>0.36839282051282052</v>
      </c>
      <c r="I18" s="52">
        <v>0</v>
      </c>
      <c r="J18" s="40">
        <v>0</v>
      </c>
      <c r="K18" s="53">
        <v>0</v>
      </c>
      <c r="L18" s="53"/>
      <c r="BB18" s="14"/>
      <c r="BD18" s="10"/>
    </row>
    <row r="19" spans="1:56" s="9" customFormat="1" ht="17.25" x14ac:dyDescent="0.2">
      <c r="A19" s="38">
        <v>4</v>
      </c>
      <c r="B19" s="42" t="s">
        <v>36</v>
      </c>
      <c r="C19" s="52">
        <v>24000</v>
      </c>
      <c r="D19" s="40">
        <v>4.2083114150447132E-3</v>
      </c>
      <c r="E19" s="52">
        <v>24000</v>
      </c>
      <c r="F19" s="40">
        <v>3.864734299516908E-2</v>
      </c>
      <c r="G19" s="35">
        <v>0</v>
      </c>
      <c r="H19" s="36">
        <v>0</v>
      </c>
      <c r="I19" s="35">
        <v>0</v>
      </c>
      <c r="J19" s="36">
        <v>0</v>
      </c>
      <c r="K19" s="37">
        <v>0</v>
      </c>
      <c r="L19" s="37"/>
      <c r="BB19" s="8"/>
    </row>
    <row r="20" spans="1:56" s="11" customFormat="1" ht="16.5" x14ac:dyDescent="0.2">
      <c r="A20" s="38">
        <v>5</v>
      </c>
      <c r="B20" s="42" t="s">
        <v>38</v>
      </c>
      <c r="C20" s="52">
        <v>189700</v>
      </c>
      <c r="D20" s="40">
        <v>3.3263194809749257E-2</v>
      </c>
      <c r="E20" s="52">
        <v>0</v>
      </c>
      <c r="F20" s="40">
        <v>0</v>
      </c>
      <c r="G20" s="52">
        <v>189700</v>
      </c>
      <c r="H20" s="40">
        <v>9.7282051282051279E-2</v>
      </c>
      <c r="I20" s="52">
        <v>0</v>
      </c>
      <c r="J20" s="40">
        <v>0</v>
      </c>
      <c r="K20" s="53">
        <v>0</v>
      </c>
      <c r="L20" s="53"/>
    </row>
    <row r="21" spans="1:56" s="11" customFormat="1" ht="16.5" x14ac:dyDescent="0.2">
      <c r="A21" s="38">
        <v>6</v>
      </c>
      <c r="B21" s="41" t="s">
        <v>48</v>
      </c>
      <c r="C21" s="52">
        <v>140600</v>
      </c>
      <c r="D21" s="40">
        <v>2.4653691039803614E-2</v>
      </c>
      <c r="E21" s="52">
        <v>0</v>
      </c>
      <c r="F21" s="40">
        <v>0</v>
      </c>
      <c r="G21" s="52">
        <v>140600</v>
      </c>
      <c r="H21" s="40">
        <v>7.2102564102564104E-2</v>
      </c>
      <c r="I21" s="52">
        <v>0</v>
      </c>
      <c r="J21" s="40">
        <v>0</v>
      </c>
      <c r="K21" s="53">
        <v>0</v>
      </c>
      <c r="L21" s="53"/>
    </row>
    <row r="22" spans="1:56" s="11" customFormat="1" ht="16.5" x14ac:dyDescent="0.2">
      <c r="A22" s="38">
        <v>7</v>
      </c>
      <c r="B22" s="42" t="s">
        <v>41</v>
      </c>
      <c r="C22" s="52">
        <v>13350</v>
      </c>
      <c r="D22" s="40">
        <v>2.3408732246186217E-3</v>
      </c>
      <c r="E22" s="52">
        <v>0</v>
      </c>
      <c r="F22" s="40">
        <v>0</v>
      </c>
      <c r="G22" s="52">
        <v>13350</v>
      </c>
      <c r="H22" s="40">
        <v>6.8461538461538464E-3</v>
      </c>
      <c r="I22" s="52">
        <v>0</v>
      </c>
      <c r="J22" s="40">
        <v>0</v>
      </c>
      <c r="K22" s="53">
        <v>0</v>
      </c>
      <c r="L22" s="53"/>
    </row>
    <row r="23" spans="1:56" s="11" customFormat="1" ht="16.5" x14ac:dyDescent="0.2">
      <c r="A23" s="38">
        <v>8</v>
      </c>
      <c r="B23" s="43" t="s">
        <v>310</v>
      </c>
      <c r="C23" s="52">
        <v>282500</v>
      </c>
      <c r="D23" s="40">
        <v>4.9535332281255479E-2</v>
      </c>
      <c r="E23" s="52">
        <v>0</v>
      </c>
      <c r="F23" s="40">
        <v>0</v>
      </c>
      <c r="G23" s="52">
        <v>122500</v>
      </c>
      <c r="H23" s="40">
        <v>6.2820512820512819E-2</v>
      </c>
      <c r="I23" s="52">
        <v>160000</v>
      </c>
      <c r="J23" s="40">
        <v>5.3262316910785618E-2</v>
      </c>
      <c r="K23" s="53">
        <v>0</v>
      </c>
      <c r="L23" s="53"/>
    </row>
    <row r="24" spans="1:56" s="11" customFormat="1" ht="16.5" x14ac:dyDescent="0.2">
      <c r="A24" s="38">
        <v>9</v>
      </c>
      <c r="B24" s="41" t="s">
        <v>51</v>
      </c>
      <c r="C24" s="52">
        <v>4146061</v>
      </c>
      <c r="D24" s="40">
        <v>0.72699649307382075</v>
      </c>
      <c r="E24" s="52">
        <v>437700</v>
      </c>
      <c r="F24" s="40">
        <v>0.70483091787439611</v>
      </c>
      <c r="G24" s="52">
        <v>745041</v>
      </c>
      <c r="H24" s="40">
        <v>0.38207230769230771</v>
      </c>
      <c r="I24" s="52">
        <v>2835320</v>
      </c>
      <c r="J24" s="40">
        <v>0.94384820239680423</v>
      </c>
      <c r="K24" s="52">
        <v>128000</v>
      </c>
      <c r="L24" s="53">
        <v>1</v>
      </c>
    </row>
    <row r="25" spans="1:56" s="9" customFormat="1" ht="33" x14ac:dyDescent="0.2">
      <c r="A25" s="26" t="s">
        <v>29</v>
      </c>
      <c r="B25" s="27" t="s">
        <v>39</v>
      </c>
      <c r="C25" s="35">
        <v>799885</v>
      </c>
      <c r="D25" s="36">
        <v>0.14025688234262668</v>
      </c>
      <c r="E25" s="35">
        <v>18400</v>
      </c>
      <c r="F25" s="36">
        <v>2.9629629629629631E-2</v>
      </c>
      <c r="G25" s="35">
        <v>47000</v>
      </c>
      <c r="H25" s="36">
        <v>2.4102564102564103E-2</v>
      </c>
      <c r="I25" s="35">
        <v>734485</v>
      </c>
      <c r="J25" s="36">
        <v>0.24450233022636483</v>
      </c>
      <c r="K25" s="37">
        <v>0</v>
      </c>
      <c r="L25" s="37"/>
    </row>
    <row r="26" spans="1:56" s="9" customFormat="1" ht="17.25" x14ac:dyDescent="0.2">
      <c r="A26" s="26" t="s">
        <v>30</v>
      </c>
      <c r="B26" s="27" t="s">
        <v>23</v>
      </c>
      <c r="C26" s="35">
        <v>2150526</v>
      </c>
      <c r="D26" s="36">
        <v>0.3770867964229353</v>
      </c>
      <c r="E26" s="35">
        <v>60000</v>
      </c>
      <c r="F26" s="36">
        <v>9.6618357487922704E-2</v>
      </c>
      <c r="G26" s="35">
        <v>319895</v>
      </c>
      <c r="H26" s="36">
        <v>0.16404871794871795</v>
      </c>
      <c r="I26" s="35">
        <v>1770631</v>
      </c>
      <c r="J26" s="36">
        <v>0.58942443408788281</v>
      </c>
      <c r="K26" s="37">
        <v>0</v>
      </c>
      <c r="L26" s="37"/>
    </row>
    <row r="27" spans="1:56" s="9" customFormat="1" ht="17.25" x14ac:dyDescent="0.2">
      <c r="A27" s="26" t="s">
        <v>31</v>
      </c>
      <c r="B27" s="27" t="s">
        <v>37</v>
      </c>
      <c r="C27" s="35">
        <v>536000</v>
      </c>
      <c r="D27" s="36">
        <v>9.398562160266527E-2</v>
      </c>
      <c r="E27" s="35">
        <v>50000</v>
      </c>
      <c r="F27" s="36">
        <v>8.0515297906602251E-2</v>
      </c>
      <c r="G27" s="35">
        <v>68000</v>
      </c>
      <c r="H27" s="36">
        <v>3.487179487179487E-2</v>
      </c>
      <c r="I27" s="35">
        <v>290000</v>
      </c>
      <c r="J27" s="36">
        <v>9.6537949400798934E-2</v>
      </c>
      <c r="K27" s="35">
        <v>128000</v>
      </c>
      <c r="L27" s="37">
        <v>1</v>
      </c>
    </row>
    <row r="28" spans="1:56" s="9" customFormat="1" ht="17.25" x14ac:dyDescent="0.2">
      <c r="A28" s="26" t="s">
        <v>54</v>
      </c>
      <c r="B28" s="44" t="s">
        <v>20</v>
      </c>
      <c r="C28" s="35">
        <v>30000</v>
      </c>
      <c r="D28" s="36">
        <v>5.2603892688058915E-3</v>
      </c>
      <c r="E28" s="35">
        <v>30000</v>
      </c>
      <c r="F28" s="36">
        <v>4.8309178743961352E-2</v>
      </c>
      <c r="G28" s="35">
        <v>0</v>
      </c>
      <c r="H28" s="36">
        <v>0</v>
      </c>
      <c r="I28" s="35">
        <v>0</v>
      </c>
      <c r="J28" s="37">
        <v>0</v>
      </c>
      <c r="K28" s="37">
        <v>0</v>
      </c>
      <c r="L28" s="37"/>
    </row>
    <row r="29" spans="1:56" s="9" customFormat="1" ht="33" x14ac:dyDescent="0.2">
      <c r="A29" s="26" t="s">
        <v>340</v>
      </c>
      <c r="B29" s="27" t="s">
        <v>52</v>
      </c>
      <c r="C29" s="35">
        <v>589446</v>
      </c>
      <c r="D29" s="36">
        <v>0.10335718043135192</v>
      </c>
      <c r="E29" s="35">
        <v>279300</v>
      </c>
      <c r="F29" s="36">
        <v>0.44975845410628018</v>
      </c>
      <c r="G29" s="35">
        <v>310146</v>
      </c>
      <c r="H29" s="36">
        <v>0.15904923076923078</v>
      </c>
      <c r="I29" s="35">
        <v>0</v>
      </c>
      <c r="J29" s="37">
        <v>0</v>
      </c>
      <c r="K29" s="37">
        <v>0</v>
      </c>
      <c r="L29" s="37"/>
    </row>
    <row r="30" spans="1:56" s="9" customFormat="1" ht="49.5" x14ac:dyDescent="0.2">
      <c r="A30" s="26" t="s">
        <v>55</v>
      </c>
      <c r="B30" s="27" t="s">
        <v>132</v>
      </c>
      <c r="C30" s="35">
        <v>40204</v>
      </c>
      <c r="D30" s="36">
        <v>7.0496230054357357E-3</v>
      </c>
      <c r="E30" s="35">
        <v>0</v>
      </c>
      <c r="F30" s="36">
        <v>0</v>
      </c>
      <c r="G30" s="35">
        <v>0</v>
      </c>
      <c r="H30" s="36">
        <v>0</v>
      </c>
      <c r="I30" s="35">
        <v>40204</v>
      </c>
      <c r="J30" s="36">
        <v>1.3383488681757656E-2</v>
      </c>
      <c r="K30" s="37">
        <v>0</v>
      </c>
      <c r="L30" s="37"/>
    </row>
    <row r="31" spans="1:56" s="11" customFormat="1" ht="49.5" x14ac:dyDescent="0.2">
      <c r="A31" s="38">
        <v>10</v>
      </c>
      <c r="B31" s="42" t="s">
        <v>40</v>
      </c>
      <c r="C31" s="52">
        <v>21500</v>
      </c>
      <c r="D31" s="40">
        <v>3.7699456426442224E-3</v>
      </c>
      <c r="E31" s="52">
        <v>21500</v>
      </c>
      <c r="F31" s="40">
        <v>3.462157809983897E-2</v>
      </c>
      <c r="G31" s="52">
        <v>0</v>
      </c>
      <c r="H31" s="40">
        <v>0</v>
      </c>
      <c r="I31" s="52">
        <v>0</v>
      </c>
      <c r="J31" s="53">
        <v>0</v>
      </c>
      <c r="K31" s="53">
        <v>0</v>
      </c>
      <c r="L31" s="53"/>
    </row>
    <row r="32" spans="1:56" s="11" customFormat="1" ht="16.5" x14ac:dyDescent="0.2">
      <c r="A32" s="38">
        <v>11</v>
      </c>
      <c r="B32" s="45" t="s">
        <v>53</v>
      </c>
      <c r="C32" s="52">
        <v>9123</v>
      </c>
      <c r="D32" s="40">
        <v>1.5996843766438716E-3</v>
      </c>
      <c r="E32" s="52">
        <v>0</v>
      </c>
      <c r="F32" s="40">
        <v>0</v>
      </c>
      <c r="G32" s="52">
        <v>443</v>
      </c>
      <c r="H32" s="40">
        <v>2.2717948717948717E-4</v>
      </c>
      <c r="I32" s="52">
        <v>8680</v>
      </c>
      <c r="J32" s="40">
        <v>2.88948069241012E-3</v>
      </c>
      <c r="K32" s="53">
        <v>0</v>
      </c>
      <c r="L32" s="53"/>
    </row>
    <row r="33" spans="1:12" s="11" customFormat="1" ht="16.5" x14ac:dyDescent="0.2">
      <c r="A33" s="30" t="s">
        <v>8</v>
      </c>
      <c r="B33" s="29" t="s">
        <v>341</v>
      </c>
      <c r="C33" s="46">
        <v>1603000</v>
      </c>
      <c r="D33" s="54"/>
      <c r="E33" s="46">
        <v>581000</v>
      </c>
      <c r="F33" s="54"/>
      <c r="G33" s="46"/>
      <c r="H33" s="54"/>
      <c r="I33" s="53">
        <v>0</v>
      </c>
      <c r="J33" s="46"/>
      <c r="K33" s="46">
        <v>1022000</v>
      </c>
      <c r="L33" s="46"/>
    </row>
    <row r="34" spans="1:12" s="13" customFormat="1" ht="15.95" customHeight="1" x14ac:dyDescent="0.2">
      <c r="A34" s="19"/>
      <c r="B34" s="20"/>
      <c r="C34" s="55"/>
      <c r="D34" s="56"/>
      <c r="E34" s="55"/>
      <c r="F34" s="55"/>
      <c r="G34" s="55"/>
      <c r="H34" s="55"/>
      <c r="I34" s="55"/>
      <c r="J34" s="55"/>
      <c r="K34" s="55"/>
      <c r="L34" s="55"/>
    </row>
    <row r="35" spans="1:12" s="1" customFormat="1" x14ac:dyDescent="0.2">
      <c r="A35" s="15"/>
      <c r="C35" s="16"/>
      <c r="D35" s="16"/>
      <c r="E35" s="16"/>
      <c r="F35" s="16"/>
      <c r="G35" s="16"/>
      <c r="H35" s="16"/>
      <c r="I35" s="16"/>
      <c r="J35" s="16"/>
      <c r="K35" s="16"/>
      <c r="L35" s="16"/>
    </row>
    <row r="37" spans="1:12" x14ac:dyDescent="0.2">
      <c r="A37" s="3"/>
      <c r="B37" s="17"/>
    </row>
    <row r="38" spans="1:12" x14ac:dyDescent="0.2">
      <c r="A38" s="3"/>
    </row>
    <row r="41" spans="1:12" x14ac:dyDescent="0.2">
      <c r="A41" s="3"/>
    </row>
  </sheetData>
  <mergeCells count="12">
    <mergeCell ref="B1:L1"/>
    <mergeCell ref="A2:L2"/>
    <mergeCell ref="A3:L3"/>
    <mergeCell ref="I5:L5"/>
    <mergeCell ref="A6:A8"/>
    <mergeCell ref="B6:B8"/>
    <mergeCell ref="C6:D7"/>
    <mergeCell ref="E6:L6"/>
    <mergeCell ref="E7:F7"/>
    <mergeCell ref="G7:H7"/>
    <mergeCell ref="I7:J7"/>
    <mergeCell ref="K7:L7"/>
  </mergeCells>
  <printOptions horizontalCentered="1"/>
  <pageMargins left="0.43" right="0.23" top="0.59055118110236227" bottom="0.51" header="0.31496062992125984" footer="0.31496062992125984"/>
  <pageSetup paperSize="9" scale="80" fitToHeight="0" orientation="landscape" verticalDpi="300" r:id="rId1"/>
  <headerFooter>
    <oddHeader>&amp;R&amp;"Times New Roman,Regular"&amp;13PL1: TH2024</oddHeader>
    <oddFooter>&amp;R&amp;"Times New Roman,Regular"&amp;12&amp;P/&amp;N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U227"/>
  <sheetViews>
    <sheetView zoomScale="80" zoomScaleNormal="80" workbookViewId="0">
      <selection activeCell="E9" sqref="E9"/>
    </sheetView>
  </sheetViews>
  <sheetFormatPr defaultColWidth="8.75" defaultRowHeight="15.75" x14ac:dyDescent="0.2"/>
  <cols>
    <col min="1" max="1" width="6.25" style="57" customWidth="1"/>
    <col min="2" max="2" width="31.625" style="59" customWidth="1"/>
    <col min="3" max="3" width="12.875" style="57" customWidth="1"/>
    <col min="4" max="4" width="6.25" style="57" customWidth="1"/>
    <col min="5" max="5" width="19.875" style="57" customWidth="1"/>
    <col min="6" max="6" width="12.25" style="60" customWidth="1"/>
    <col min="7" max="7" width="11.125" style="60" customWidth="1"/>
    <col min="8" max="8" width="12" style="60" customWidth="1"/>
    <col min="9" max="9" width="12.125" style="60" customWidth="1"/>
    <col min="10" max="10" width="11.875" style="60" customWidth="1"/>
    <col min="11" max="11" width="11.125" style="60" customWidth="1"/>
    <col min="12" max="12" width="11.25" style="60" customWidth="1"/>
    <col min="13" max="13" width="11.875" style="60" customWidth="1"/>
    <col min="14" max="14" width="12.25" style="60" customWidth="1"/>
    <col min="15" max="15" width="5.25" style="57" customWidth="1"/>
    <col min="16" max="16" width="14.25" style="57" customWidth="1"/>
    <col min="17" max="16384" width="8.75" style="57"/>
  </cols>
  <sheetData>
    <row r="1" spans="1:21" ht="22.5" x14ac:dyDescent="0.2">
      <c r="A1" s="102" t="s">
        <v>47</v>
      </c>
      <c r="B1" s="102"/>
      <c r="C1" s="102"/>
      <c r="D1" s="102"/>
      <c r="E1" s="102"/>
      <c r="F1" s="102"/>
      <c r="G1" s="102"/>
      <c r="H1" s="102"/>
      <c r="I1" s="102"/>
      <c r="J1" s="102"/>
      <c r="K1" s="102"/>
      <c r="L1" s="102"/>
      <c r="M1" s="102"/>
      <c r="N1" s="102"/>
      <c r="O1" s="102"/>
    </row>
    <row r="2" spans="1:21" ht="30" x14ac:dyDescent="0.2">
      <c r="A2" s="103" t="s">
        <v>343</v>
      </c>
      <c r="B2" s="103"/>
      <c r="C2" s="103"/>
      <c r="D2" s="103"/>
      <c r="E2" s="103"/>
      <c r="F2" s="103"/>
      <c r="G2" s="103"/>
      <c r="H2" s="103"/>
      <c r="I2" s="103"/>
      <c r="J2" s="103"/>
      <c r="K2" s="103"/>
      <c r="L2" s="103"/>
      <c r="M2" s="103"/>
      <c r="N2" s="103"/>
      <c r="O2" s="103"/>
    </row>
    <row r="3" spans="1:21" ht="23.25" x14ac:dyDescent="0.2">
      <c r="A3" s="104" t="s">
        <v>344</v>
      </c>
      <c r="B3" s="104"/>
      <c r="C3" s="104"/>
      <c r="D3" s="104"/>
      <c r="E3" s="104"/>
      <c r="F3" s="104"/>
      <c r="G3" s="104"/>
      <c r="H3" s="104"/>
      <c r="I3" s="104"/>
      <c r="J3" s="104"/>
      <c r="K3" s="104"/>
      <c r="L3" s="104"/>
      <c r="M3" s="104"/>
      <c r="N3" s="104"/>
      <c r="O3" s="104"/>
    </row>
    <row r="4" spans="1:21" ht="23.25" x14ac:dyDescent="0.2">
      <c r="A4" s="58"/>
      <c r="B4" s="58"/>
      <c r="C4" s="58"/>
      <c r="D4" s="58"/>
      <c r="E4" s="58"/>
      <c r="F4" s="58"/>
      <c r="G4" s="58"/>
      <c r="H4" s="58"/>
      <c r="I4" s="58"/>
      <c r="J4" s="58"/>
      <c r="K4" s="58"/>
      <c r="L4" s="58"/>
      <c r="M4" s="58"/>
      <c r="N4" s="58"/>
      <c r="O4" s="58"/>
    </row>
    <row r="5" spans="1:21" x14ac:dyDescent="0.2">
      <c r="J5" s="61"/>
      <c r="K5" s="61"/>
      <c r="L5" s="61"/>
      <c r="M5" s="110" t="s">
        <v>309</v>
      </c>
      <c r="N5" s="110"/>
      <c r="O5" s="110"/>
      <c r="P5" s="62"/>
    </row>
    <row r="6" spans="1:21" s="63" customFormat="1" ht="28.5" customHeight="1" x14ac:dyDescent="0.2">
      <c r="A6" s="105" t="s">
        <v>9</v>
      </c>
      <c r="B6" s="105" t="s">
        <v>119</v>
      </c>
      <c r="C6" s="105" t="s">
        <v>24</v>
      </c>
      <c r="D6" s="105" t="s">
        <v>10</v>
      </c>
      <c r="E6" s="106" t="s">
        <v>11</v>
      </c>
      <c r="F6" s="106"/>
      <c r="G6" s="106"/>
      <c r="H6" s="107" t="s">
        <v>207</v>
      </c>
      <c r="I6" s="105" t="s">
        <v>209</v>
      </c>
      <c r="J6" s="111" t="s">
        <v>298</v>
      </c>
      <c r="K6" s="112"/>
      <c r="L6" s="112"/>
      <c r="M6" s="112"/>
      <c r="N6" s="113"/>
      <c r="O6" s="107" t="s">
        <v>208</v>
      </c>
    </row>
    <row r="7" spans="1:21" s="63" customFormat="1" ht="25.5" customHeight="1" x14ac:dyDescent="0.2">
      <c r="A7" s="105"/>
      <c r="B7" s="105"/>
      <c r="C7" s="105"/>
      <c r="D7" s="105"/>
      <c r="E7" s="107" t="s">
        <v>25</v>
      </c>
      <c r="F7" s="106" t="s">
        <v>299</v>
      </c>
      <c r="G7" s="106"/>
      <c r="H7" s="108"/>
      <c r="I7" s="105"/>
      <c r="J7" s="105" t="s">
        <v>97</v>
      </c>
      <c r="K7" s="105" t="s">
        <v>14</v>
      </c>
      <c r="L7" s="105"/>
      <c r="M7" s="105"/>
      <c r="N7" s="105"/>
      <c r="O7" s="108"/>
    </row>
    <row r="8" spans="1:21" s="63" customFormat="1" ht="63" x14ac:dyDescent="0.2">
      <c r="A8" s="105"/>
      <c r="B8" s="105"/>
      <c r="C8" s="105"/>
      <c r="D8" s="105"/>
      <c r="E8" s="109"/>
      <c r="F8" s="64" t="s">
        <v>13</v>
      </c>
      <c r="G8" s="65" t="s">
        <v>324</v>
      </c>
      <c r="H8" s="109"/>
      <c r="I8" s="105"/>
      <c r="J8" s="105"/>
      <c r="K8" s="64" t="s">
        <v>32</v>
      </c>
      <c r="L8" s="64" t="s">
        <v>15</v>
      </c>
      <c r="M8" s="64" t="s">
        <v>16</v>
      </c>
      <c r="N8" s="64" t="s">
        <v>325</v>
      </c>
      <c r="O8" s="109"/>
      <c r="P8" s="66"/>
      <c r="Q8" s="66"/>
      <c r="R8" s="66"/>
      <c r="S8" s="66"/>
      <c r="T8" s="66"/>
      <c r="U8" s="66"/>
    </row>
    <row r="9" spans="1:21" x14ac:dyDescent="0.2">
      <c r="A9" s="67" t="s">
        <v>99</v>
      </c>
      <c r="B9" s="67" t="s">
        <v>100</v>
      </c>
      <c r="C9" s="67" t="s">
        <v>101</v>
      </c>
      <c r="D9" s="67" t="s">
        <v>102</v>
      </c>
      <c r="E9" s="67" t="s">
        <v>115</v>
      </c>
      <c r="F9" s="67" t="s">
        <v>116</v>
      </c>
      <c r="G9" s="67" t="s">
        <v>120</v>
      </c>
      <c r="H9" s="67" t="s">
        <v>117</v>
      </c>
      <c r="I9" s="67" t="s">
        <v>121</v>
      </c>
      <c r="J9" s="67" t="s">
        <v>118</v>
      </c>
      <c r="K9" s="67" t="s">
        <v>122</v>
      </c>
      <c r="L9" s="67" t="s">
        <v>123</v>
      </c>
      <c r="M9" s="67" t="s">
        <v>124</v>
      </c>
      <c r="N9" s="67" t="s">
        <v>125</v>
      </c>
      <c r="O9" s="67" t="s">
        <v>126</v>
      </c>
      <c r="P9" s="62"/>
      <c r="Q9" s="62"/>
      <c r="R9" s="62"/>
      <c r="S9" s="62"/>
      <c r="T9" s="62"/>
      <c r="U9" s="62"/>
    </row>
    <row r="10" spans="1:21" ht="34.5" customHeight="1" x14ac:dyDescent="0.2">
      <c r="A10" s="68"/>
      <c r="B10" s="69" t="s">
        <v>1</v>
      </c>
      <c r="C10" s="68"/>
      <c r="D10" s="68"/>
      <c r="E10" s="68"/>
      <c r="F10" s="68"/>
      <c r="G10" s="68"/>
      <c r="H10" s="68"/>
      <c r="I10" s="68"/>
      <c r="J10" s="70">
        <v>7306000</v>
      </c>
      <c r="K10" s="70">
        <v>1202000</v>
      </c>
      <c r="L10" s="70">
        <v>1950000</v>
      </c>
      <c r="M10" s="70">
        <v>3004000</v>
      </c>
      <c r="N10" s="70">
        <v>1150000</v>
      </c>
      <c r="O10" s="68"/>
      <c r="P10" s="62"/>
      <c r="Q10" s="62"/>
      <c r="R10" s="62"/>
      <c r="S10" s="62"/>
      <c r="T10" s="62"/>
      <c r="U10" s="62"/>
    </row>
    <row r="11" spans="1:21" x14ac:dyDescent="0.2">
      <c r="A11" s="71"/>
      <c r="B11" s="72" t="s">
        <v>4</v>
      </c>
      <c r="C11" s="71"/>
      <c r="D11" s="71"/>
      <c r="E11" s="71"/>
      <c r="F11" s="71"/>
      <c r="G11" s="71"/>
      <c r="H11" s="71"/>
      <c r="I11" s="71"/>
      <c r="J11" s="73">
        <v>5703000</v>
      </c>
      <c r="K11" s="73">
        <v>621000</v>
      </c>
      <c r="L11" s="73">
        <v>1950000</v>
      </c>
      <c r="M11" s="73">
        <v>3004000</v>
      </c>
      <c r="N11" s="73">
        <v>128000</v>
      </c>
      <c r="O11" s="71"/>
      <c r="P11" s="62"/>
      <c r="Q11" s="62"/>
      <c r="R11" s="62"/>
      <c r="S11" s="62"/>
      <c r="T11" s="62"/>
      <c r="U11" s="62"/>
    </row>
    <row r="12" spans="1:21" x14ac:dyDescent="0.2">
      <c r="A12" s="71"/>
      <c r="B12" s="72" t="s">
        <v>5</v>
      </c>
      <c r="C12" s="71"/>
      <c r="D12" s="71"/>
      <c r="E12" s="71"/>
      <c r="F12" s="71"/>
      <c r="G12" s="71"/>
      <c r="H12" s="71"/>
      <c r="I12" s="71"/>
      <c r="J12" s="73">
        <v>1603000</v>
      </c>
      <c r="K12" s="73">
        <v>581000</v>
      </c>
      <c r="L12" s="73"/>
      <c r="M12" s="73"/>
      <c r="N12" s="73">
        <v>1022000</v>
      </c>
      <c r="O12" s="71"/>
      <c r="P12" s="62"/>
      <c r="Q12" s="62"/>
      <c r="R12" s="62"/>
      <c r="S12" s="62"/>
      <c r="T12" s="62"/>
      <c r="U12" s="62"/>
    </row>
    <row r="13" spans="1:21" ht="30.6" customHeight="1" x14ac:dyDescent="0.2">
      <c r="A13" s="74" t="s">
        <v>2</v>
      </c>
      <c r="B13" s="75" t="s">
        <v>333</v>
      </c>
      <c r="C13" s="74"/>
      <c r="D13" s="74"/>
      <c r="E13" s="74"/>
      <c r="F13" s="76"/>
      <c r="G13" s="76"/>
      <c r="H13" s="76">
        <f>H14+H17</f>
        <v>14709999</v>
      </c>
      <c r="I13" s="76">
        <v>6280314.4748989996</v>
      </c>
      <c r="J13" s="76">
        <f t="shared" ref="J13:O13" si="0">J14+J17</f>
        <v>5703000</v>
      </c>
      <c r="K13" s="76">
        <f t="shared" si="0"/>
        <v>621000</v>
      </c>
      <c r="L13" s="76">
        <f t="shared" si="0"/>
        <v>1950000</v>
      </c>
      <c r="M13" s="76">
        <f t="shared" si="0"/>
        <v>3004000</v>
      </c>
      <c r="N13" s="76">
        <f t="shared" si="0"/>
        <v>128000</v>
      </c>
      <c r="O13" s="74">
        <f t="shared" si="0"/>
        <v>85</v>
      </c>
      <c r="P13" s="66"/>
      <c r="Q13" s="66"/>
      <c r="R13" s="66"/>
      <c r="S13" s="66"/>
      <c r="T13" s="66"/>
      <c r="U13" s="66"/>
    </row>
    <row r="14" spans="1:21" s="63" customFormat="1" ht="49.5" customHeight="1" x14ac:dyDescent="0.2">
      <c r="A14" s="74" t="s">
        <v>3</v>
      </c>
      <c r="B14" s="75" t="s">
        <v>106</v>
      </c>
      <c r="C14" s="74"/>
      <c r="D14" s="74"/>
      <c r="E14" s="74"/>
      <c r="F14" s="76"/>
      <c r="G14" s="76"/>
      <c r="H14" s="76">
        <f>H15+H16</f>
        <v>212642</v>
      </c>
      <c r="I14" s="76">
        <v>125983.47489899999</v>
      </c>
      <c r="J14" s="76">
        <f t="shared" ref="J14:O14" si="1">J15+J16</f>
        <v>40000</v>
      </c>
      <c r="K14" s="76">
        <f t="shared" si="1"/>
        <v>20000</v>
      </c>
      <c r="L14" s="76">
        <f t="shared" si="1"/>
        <v>20000</v>
      </c>
      <c r="M14" s="76">
        <f t="shared" si="1"/>
        <v>0</v>
      </c>
      <c r="N14" s="76">
        <f t="shared" si="1"/>
        <v>0</v>
      </c>
      <c r="O14" s="74">
        <f t="shared" si="1"/>
        <v>0</v>
      </c>
      <c r="P14" s="66"/>
      <c r="Q14" s="66"/>
      <c r="R14" s="66"/>
      <c r="S14" s="66"/>
      <c r="T14" s="66"/>
      <c r="U14" s="66"/>
    </row>
    <row r="15" spans="1:21" ht="29.45" customHeight="1" x14ac:dyDescent="0.2">
      <c r="A15" s="77">
        <v>1</v>
      </c>
      <c r="B15" s="78" t="s">
        <v>98</v>
      </c>
      <c r="C15" s="77"/>
      <c r="D15" s="77"/>
      <c r="E15" s="77"/>
      <c r="F15" s="79"/>
      <c r="G15" s="79"/>
      <c r="H15" s="79">
        <v>100000</v>
      </c>
      <c r="I15" s="79">
        <v>54607.139179999998</v>
      </c>
      <c r="J15" s="79">
        <v>20000</v>
      </c>
      <c r="K15" s="79">
        <v>10000</v>
      </c>
      <c r="L15" s="79">
        <v>10000</v>
      </c>
      <c r="M15" s="79"/>
      <c r="N15" s="79"/>
      <c r="O15" s="77"/>
      <c r="P15" s="62"/>
      <c r="Q15" s="62"/>
      <c r="R15" s="62"/>
      <c r="S15" s="62"/>
      <c r="T15" s="62"/>
      <c r="U15" s="62"/>
    </row>
    <row r="16" spans="1:21" ht="29.45" customHeight="1" x14ac:dyDescent="0.2">
      <c r="A16" s="77">
        <v>2</v>
      </c>
      <c r="B16" s="78" t="s">
        <v>127</v>
      </c>
      <c r="C16" s="77"/>
      <c r="D16" s="77"/>
      <c r="E16" s="77"/>
      <c r="F16" s="79"/>
      <c r="G16" s="79"/>
      <c r="H16" s="79">
        <v>112642</v>
      </c>
      <c r="I16" s="79">
        <v>71376.335718999995</v>
      </c>
      <c r="J16" s="79">
        <v>20000</v>
      </c>
      <c r="K16" s="79">
        <v>10000</v>
      </c>
      <c r="L16" s="79">
        <v>10000</v>
      </c>
      <c r="M16" s="79"/>
      <c r="N16" s="79"/>
      <c r="O16" s="77"/>
      <c r="P16" s="62"/>
      <c r="Q16" s="62"/>
      <c r="R16" s="62"/>
      <c r="S16" s="62"/>
      <c r="T16" s="62"/>
      <c r="U16" s="62"/>
    </row>
    <row r="17" spans="1:21" s="63" customFormat="1" ht="29.45" customHeight="1" x14ac:dyDescent="0.2">
      <c r="A17" s="74" t="s">
        <v>6</v>
      </c>
      <c r="B17" s="75" t="s">
        <v>128</v>
      </c>
      <c r="C17" s="74"/>
      <c r="D17" s="74"/>
      <c r="E17" s="74"/>
      <c r="F17" s="76"/>
      <c r="G17" s="76"/>
      <c r="H17" s="76">
        <f>H18</f>
        <v>14497357</v>
      </c>
      <c r="I17" s="76">
        <v>6154331</v>
      </c>
      <c r="J17" s="76">
        <f t="shared" ref="J17:O17" si="2">J18</f>
        <v>5663000</v>
      </c>
      <c r="K17" s="76">
        <f t="shared" si="2"/>
        <v>601000</v>
      </c>
      <c r="L17" s="76">
        <f t="shared" si="2"/>
        <v>1930000</v>
      </c>
      <c r="M17" s="76">
        <f t="shared" si="2"/>
        <v>3004000</v>
      </c>
      <c r="N17" s="76">
        <f t="shared" si="2"/>
        <v>128000</v>
      </c>
      <c r="O17" s="74">
        <f t="shared" si="2"/>
        <v>85</v>
      </c>
      <c r="P17" s="62"/>
      <c r="Q17" s="66"/>
      <c r="R17" s="66"/>
      <c r="S17" s="66"/>
      <c r="T17" s="66"/>
      <c r="U17" s="66"/>
    </row>
    <row r="18" spans="1:21" s="63" customFormat="1" ht="29.45" customHeight="1" x14ac:dyDescent="0.2">
      <c r="A18" s="74" t="s">
        <v>147</v>
      </c>
      <c r="B18" s="75" t="s">
        <v>300</v>
      </c>
      <c r="C18" s="74"/>
      <c r="D18" s="74"/>
      <c r="E18" s="74"/>
      <c r="F18" s="76"/>
      <c r="G18" s="76"/>
      <c r="H18" s="76">
        <f>H19+H21+H22</f>
        <v>14497357</v>
      </c>
      <c r="I18" s="76">
        <v>6154331</v>
      </c>
      <c r="J18" s="76">
        <f t="shared" ref="J18:O18" si="3">J19+J21+J22</f>
        <v>5663000</v>
      </c>
      <c r="K18" s="76">
        <f t="shared" si="3"/>
        <v>601000</v>
      </c>
      <c r="L18" s="76">
        <f t="shared" si="3"/>
        <v>1930000</v>
      </c>
      <c r="M18" s="76">
        <f t="shared" si="3"/>
        <v>3004000</v>
      </c>
      <c r="N18" s="76">
        <f t="shared" si="3"/>
        <v>128000</v>
      </c>
      <c r="O18" s="74">
        <f t="shared" si="3"/>
        <v>85</v>
      </c>
      <c r="P18" s="62"/>
      <c r="Q18" s="66"/>
      <c r="R18" s="66"/>
      <c r="S18" s="66"/>
      <c r="T18" s="66"/>
      <c r="U18" s="66"/>
    </row>
    <row r="19" spans="1:21" ht="74.25" customHeight="1" x14ac:dyDescent="0.2">
      <c r="A19" s="77" t="s">
        <v>29</v>
      </c>
      <c r="B19" s="78" t="s">
        <v>336</v>
      </c>
      <c r="C19" s="77"/>
      <c r="D19" s="77"/>
      <c r="E19" s="77"/>
      <c r="F19" s="79"/>
      <c r="G19" s="79"/>
      <c r="H19" s="79">
        <f>H51</f>
        <v>4409695</v>
      </c>
      <c r="I19" s="79">
        <v>2465319</v>
      </c>
      <c r="J19" s="79">
        <f t="shared" ref="J19:O19" si="4">J51</f>
        <v>1876004</v>
      </c>
      <c r="K19" s="79">
        <f t="shared" si="4"/>
        <v>413000</v>
      </c>
      <c r="L19" s="79">
        <f t="shared" si="4"/>
        <v>667028</v>
      </c>
      <c r="M19" s="79">
        <f t="shared" si="4"/>
        <v>705976</v>
      </c>
      <c r="N19" s="79">
        <f t="shared" si="4"/>
        <v>90000</v>
      </c>
      <c r="O19" s="77">
        <f t="shared" si="4"/>
        <v>57</v>
      </c>
      <c r="P19" s="62"/>
      <c r="Q19" s="62"/>
      <c r="R19" s="62"/>
      <c r="S19" s="62"/>
      <c r="T19" s="62"/>
      <c r="U19" s="62"/>
    </row>
    <row r="20" spans="1:21" s="83" customFormat="1" ht="55.5" customHeight="1" x14ac:dyDescent="0.2">
      <c r="A20" s="80" t="s">
        <v>147</v>
      </c>
      <c r="B20" s="72" t="s">
        <v>335</v>
      </c>
      <c r="C20" s="80"/>
      <c r="D20" s="80"/>
      <c r="E20" s="80"/>
      <c r="F20" s="81"/>
      <c r="G20" s="81"/>
      <c r="H20" s="81">
        <f t="shared" ref="H20:O20" si="5">H126</f>
        <v>842000</v>
      </c>
      <c r="I20" s="81">
        <v>477328</v>
      </c>
      <c r="J20" s="81">
        <f t="shared" si="5"/>
        <v>337906</v>
      </c>
      <c r="K20" s="81">
        <f t="shared" si="5"/>
        <v>63000</v>
      </c>
      <c r="L20" s="81">
        <f t="shared" si="5"/>
        <v>174441</v>
      </c>
      <c r="M20" s="81">
        <f t="shared" si="5"/>
        <v>100465</v>
      </c>
      <c r="N20" s="81">
        <f t="shared" si="5"/>
        <v>0</v>
      </c>
      <c r="O20" s="80">
        <f t="shared" si="5"/>
        <v>16</v>
      </c>
      <c r="P20" s="82"/>
      <c r="Q20" s="82"/>
      <c r="R20" s="82"/>
      <c r="S20" s="82"/>
      <c r="T20" s="82"/>
      <c r="U20" s="82"/>
    </row>
    <row r="21" spans="1:21" ht="41.25" customHeight="1" x14ac:dyDescent="0.2">
      <c r="A21" s="77" t="s">
        <v>30</v>
      </c>
      <c r="B21" s="78" t="s">
        <v>338</v>
      </c>
      <c r="C21" s="77"/>
      <c r="D21" s="77"/>
      <c r="E21" s="77"/>
      <c r="F21" s="79"/>
      <c r="G21" s="79"/>
      <c r="H21" s="79">
        <f t="shared" ref="H21:O21" si="6">H160</f>
        <v>7669965</v>
      </c>
      <c r="I21" s="79">
        <v>3689012</v>
      </c>
      <c r="J21" s="79">
        <f t="shared" si="6"/>
        <v>2565922</v>
      </c>
      <c r="K21" s="79">
        <f t="shared" si="6"/>
        <v>135000</v>
      </c>
      <c r="L21" s="79">
        <f t="shared" si="6"/>
        <v>943102</v>
      </c>
      <c r="M21" s="79">
        <f t="shared" si="6"/>
        <v>1487820</v>
      </c>
      <c r="N21" s="79">
        <f t="shared" si="6"/>
        <v>0</v>
      </c>
      <c r="O21" s="77">
        <f t="shared" si="6"/>
        <v>11</v>
      </c>
      <c r="P21" s="62"/>
      <c r="Q21" s="62"/>
      <c r="R21" s="62"/>
      <c r="S21" s="62"/>
      <c r="T21" s="62"/>
      <c r="U21" s="62"/>
    </row>
    <row r="22" spans="1:21" ht="25.5" customHeight="1" x14ac:dyDescent="0.2">
      <c r="A22" s="77" t="s">
        <v>31</v>
      </c>
      <c r="B22" s="78" t="s">
        <v>337</v>
      </c>
      <c r="C22" s="77"/>
      <c r="D22" s="77"/>
      <c r="E22" s="77"/>
      <c r="F22" s="79"/>
      <c r="G22" s="79"/>
      <c r="H22" s="79">
        <f t="shared" ref="H22:O22" si="7">H186</f>
        <v>2417697</v>
      </c>
      <c r="I22" s="79">
        <v>0</v>
      </c>
      <c r="J22" s="79">
        <f t="shared" si="7"/>
        <v>1221074</v>
      </c>
      <c r="K22" s="79">
        <f t="shared" si="7"/>
        <v>53000</v>
      </c>
      <c r="L22" s="79">
        <f t="shared" si="7"/>
        <v>319870</v>
      </c>
      <c r="M22" s="79">
        <f t="shared" si="7"/>
        <v>810204</v>
      </c>
      <c r="N22" s="79">
        <f t="shared" si="7"/>
        <v>38000</v>
      </c>
      <c r="O22" s="77">
        <f t="shared" si="7"/>
        <v>17</v>
      </c>
      <c r="P22" s="62"/>
      <c r="Q22" s="62"/>
      <c r="R22" s="62"/>
      <c r="S22" s="62"/>
      <c r="T22" s="62"/>
      <c r="U22" s="62"/>
    </row>
    <row r="23" spans="1:21" s="63" customFormat="1" ht="23.1" customHeight="1" x14ac:dyDescent="0.2">
      <c r="A23" s="74" t="s">
        <v>147</v>
      </c>
      <c r="B23" s="75" t="s">
        <v>206</v>
      </c>
      <c r="C23" s="74"/>
      <c r="D23" s="74"/>
      <c r="E23" s="74"/>
      <c r="F23" s="76"/>
      <c r="G23" s="76"/>
      <c r="H23" s="76">
        <f>SUM(H24:H32)+H39+H40</f>
        <v>14497357</v>
      </c>
      <c r="I23" s="76">
        <v>6154331</v>
      </c>
      <c r="J23" s="76">
        <f t="shared" ref="J23:O23" si="8">SUM(J24:J32)+J39+J40</f>
        <v>5663000</v>
      </c>
      <c r="K23" s="76">
        <f t="shared" si="8"/>
        <v>601000</v>
      </c>
      <c r="L23" s="76">
        <f t="shared" si="8"/>
        <v>1930000</v>
      </c>
      <c r="M23" s="76">
        <f t="shared" si="8"/>
        <v>3004000</v>
      </c>
      <c r="N23" s="76">
        <f t="shared" si="8"/>
        <v>128000</v>
      </c>
      <c r="O23" s="74">
        <f t="shared" si="8"/>
        <v>85</v>
      </c>
      <c r="P23" s="66"/>
      <c r="Q23" s="66"/>
      <c r="R23" s="66"/>
      <c r="S23" s="66"/>
      <c r="T23" s="66"/>
      <c r="U23" s="66"/>
    </row>
    <row r="24" spans="1:21" ht="23.1" customHeight="1" x14ac:dyDescent="0.2">
      <c r="A24" s="77">
        <v>1</v>
      </c>
      <c r="B24" s="78" t="s">
        <v>34</v>
      </c>
      <c r="C24" s="77"/>
      <c r="D24" s="77"/>
      <c r="E24" s="77"/>
      <c r="F24" s="79"/>
      <c r="G24" s="79"/>
      <c r="H24" s="79">
        <f t="shared" ref="H24:O24" si="9">H127+H187</f>
        <v>166707</v>
      </c>
      <c r="I24" s="79">
        <v>0</v>
      </c>
      <c r="J24" s="79">
        <f t="shared" si="9"/>
        <v>54000</v>
      </c>
      <c r="K24" s="79">
        <f t="shared" si="9"/>
        <v>54000</v>
      </c>
      <c r="L24" s="79">
        <f t="shared" si="9"/>
        <v>0</v>
      </c>
      <c r="M24" s="79">
        <f t="shared" si="9"/>
        <v>0</v>
      </c>
      <c r="N24" s="79">
        <f t="shared" si="9"/>
        <v>0</v>
      </c>
      <c r="O24" s="77">
        <f t="shared" si="9"/>
        <v>3</v>
      </c>
      <c r="P24" s="62"/>
      <c r="Q24" s="62"/>
      <c r="R24" s="62"/>
      <c r="S24" s="62"/>
      <c r="T24" s="62"/>
      <c r="U24" s="62"/>
    </row>
    <row r="25" spans="1:21" ht="23.1" customHeight="1" x14ac:dyDescent="0.2">
      <c r="A25" s="77">
        <v>2</v>
      </c>
      <c r="B25" s="78" t="s">
        <v>35</v>
      </c>
      <c r="C25" s="77"/>
      <c r="D25" s="77"/>
      <c r="E25" s="77"/>
      <c r="F25" s="79"/>
      <c r="G25" s="79"/>
      <c r="H25" s="79">
        <f>H52</f>
        <v>120800</v>
      </c>
      <c r="I25" s="79">
        <v>52000</v>
      </c>
      <c r="J25" s="79">
        <f t="shared" ref="J25:O25" si="10">J52</f>
        <v>63800</v>
      </c>
      <c r="K25" s="79">
        <f t="shared" si="10"/>
        <v>63800</v>
      </c>
      <c r="L25" s="79">
        <f t="shared" si="10"/>
        <v>0</v>
      </c>
      <c r="M25" s="79">
        <f t="shared" si="10"/>
        <v>0</v>
      </c>
      <c r="N25" s="79">
        <f t="shared" si="10"/>
        <v>0</v>
      </c>
      <c r="O25" s="77">
        <f t="shared" si="10"/>
        <v>5</v>
      </c>
      <c r="P25" s="62"/>
      <c r="Q25" s="62"/>
      <c r="R25" s="62"/>
      <c r="S25" s="62"/>
      <c r="T25" s="62"/>
      <c r="U25" s="62"/>
    </row>
    <row r="26" spans="1:21" ht="33.950000000000003" customHeight="1" x14ac:dyDescent="0.2">
      <c r="A26" s="77">
        <v>3</v>
      </c>
      <c r="B26" s="78" t="s">
        <v>22</v>
      </c>
      <c r="C26" s="77"/>
      <c r="D26" s="77"/>
      <c r="E26" s="77"/>
      <c r="F26" s="79"/>
      <c r="G26" s="79"/>
      <c r="H26" s="79">
        <f t="shared" ref="H26:O26" si="11">H59+H161</f>
        <v>2297365</v>
      </c>
      <c r="I26" s="79">
        <v>1553299</v>
      </c>
      <c r="J26" s="79">
        <f t="shared" si="11"/>
        <v>718366</v>
      </c>
      <c r="K26" s="79">
        <f t="shared" si="11"/>
        <v>0</v>
      </c>
      <c r="L26" s="79">
        <f t="shared" si="11"/>
        <v>718366</v>
      </c>
      <c r="M26" s="79">
        <f t="shared" si="11"/>
        <v>0</v>
      </c>
      <c r="N26" s="79">
        <f t="shared" si="11"/>
        <v>0</v>
      </c>
      <c r="O26" s="77">
        <f t="shared" si="11"/>
        <v>3</v>
      </c>
      <c r="P26" s="62"/>
      <c r="Q26" s="62"/>
      <c r="R26" s="62"/>
      <c r="S26" s="62"/>
      <c r="T26" s="62"/>
      <c r="U26" s="62"/>
    </row>
    <row r="27" spans="1:21" ht="23.1" customHeight="1" x14ac:dyDescent="0.2">
      <c r="A27" s="77">
        <v>4</v>
      </c>
      <c r="B27" s="78" t="s">
        <v>36</v>
      </c>
      <c r="C27" s="77"/>
      <c r="D27" s="77"/>
      <c r="E27" s="77"/>
      <c r="F27" s="79"/>
      <c r="G27" s="79"/>
      <c r="H27" s="79">
        <f>H62</f>
        <v>39000</v>
      </c>
      <c r="I27" s="79">
        <v>15000</v>
      </c>
      <c r="J27" s="79">
        <f t="shared" ref="J27:O27" si="12">J62</f>
        <v>24000</v>
      </c>
      <c r="K27" s="79">
        <f t="shared" si="12"/>
        <v>24000</v>
      </c>
      <c r="L27" s="79">
        <f t="shared" si="12"/>
        <v>0</v>
      </c>
      <c r="M27" s="79">
        <f t="shared" si="12"/>
        <v>0</v>
      </c>
      <c r="N27" s="79">
        <f t="shared" si="12"/>
        <v>0</v>
      </c>
      <c r="O27" s="77">
        <f t="shared" si="12"/>
        <v>1</v>
      </c>
      <c r="P27" s="62"/>
      <c r="Q27" s="62"/>
      <c r="R27" s="62"/>
      <c r="S27" s="62"/>
      <c r="T27" s="62"/>
      <c r="U27" s="62"/>
    </row>
    <row r="28" spans="1:21" ht="23.1" customHeight="1" x14ac:dyDescent="0.2">
      <c r="A28" s="77">
        <v>5</v>
      </c>
      <c r="B28" s="78" t="s">
        <v>38</v>
      </c>
      <c r="C28" s="77"/>
      <c r="D28" s="77"/>
      <c r="E28" s="77"/>
      <c r="F28" s="79"/>
      <c r="G28" s="79"/>
      <c r="H28" s="79">
        <f t="shared" ref="H28:O28" si="13">H65+H166</f>
        <v>354900</v>
      </c>
      <c r="I28" s="79">
        <v>165200</v>
      </c>
      <c r="J28" s="79">
        <f t="shared" si="13"/>
        <v>189700</v>
      </c>
      <c r="K28" s="79">
        <f t="shared" si="13"/>
        <v>0</v>
      </c>
      <c r="L28" s="79">
        <f t="shared" si="13"/>
        <v>189700</v>
      </c>
      <c r="M28" s="79">
        <f t="shared" si="13"/>
        <v>0</v>
      </c>
      <c r="N28" s="79">
        <f t="shared" si="13"/>
        <v>0</v>
      </c>
      <c r="O28" s="77">
        <f t="shared" si="13"/>
        <v>4</v>
      </c>
      <c r="P28" s="62"/>
      <c r="Q28" s="62"/>
      <c r="R28" s="62"/>
      <c r="S28" s="62"/>
      <c r="T28" s="62"/>
      <c r="U28" s="62"/>
    </row>
    <row r="29" spans="1:21" ht="23.1" customHeight="1" x14ac:dyDescent="0.2">
      <c r="A29" s="77">
        <v>6</v>
      </c>
      <c r="B29" s="78" t="s">
        <v>129</v>
      </c>
      <c r="C29" s="77"/>
      <c r="D29" s="77"/>
      <c r="E29" s="77"/>
      <c r="F29" s="79"/>
      <c r="G29" s="79"/>
      <c r="H29" s="79">
        <f t="shared" ref="H29:O29" si="14">H69+H190</f>
        <v>400600</v>
      </c>
      <c r="I29" s="79">
        <v>5000</v>
      </c>
      <c r="J29" s="79">
        <f t="shared" si="14"/>
        <v>140600</v>
      </c>
      <c r="K29" s="79">
        <f t="shared" si="14"/>
        <v>0</v>
      </c>
      <c r="L29" s="79">
        <f t="shared" si="14"/>
        <v>140600</v>
      </c>
      <c r="M29" s="79">
        <f t="shared" si="14"/>
        <v>0</v>
      </c>
      <c r="N29" s="79">
        <f t="shared" si="14"/>
        <v>0</v>
      </c>
      <c r="O29" s="77">
        <f t="shared" si="14"/>
        <v>5</v>
      </c>
      <c r="P29" s="62"/>
      <c r="Q29" s="62"/>
      <c r="R29" s="62"/>
      <c r="S29" s="62"/>
      <c r="T29" s="62"/>
      <c r="U29" s="62"/>
    </row>
    <row r="30" spans="1:21" ht="23.1" customHeight="1" x14ac:dyDescent="0.2">
      <c r="A30" s="77">
        <v>7</v>
      </c>
      <c r="B30" s="78" t="s">
        <v>41</v>
      </c>
      <c r="C30" s="77"/>
      <c r="D30" s="77"/>
      <c r="E30" s="77"/>
      <c r="F30" s="79"/>
      <c r="G30" s="79"/>
      <c r="H30" s="79">
        <f t="shared" ref="H30:O30" si="15">H72+H131+H197</f>
        <v>13550</v>
      </c>
      <c r="I30" s="79">
        <v>200</v>
      </c>
      <c r="J30" s="79">
        <f t="shared" si="15"/>
        <v>13350</v>
      </c>
      <c r="K30" s="79">
        <f t="shared" si="15"/>
        <v>0</v>
      </c>
      <c r="L30" s="79">
        <f t="shared" si="15"/>
        <v>13350</v>
      </c>
      <c r="M30" s="79">
        <f t="shared" si="15"/>
        <v>0</v>
      </c>
      <c r="N30" s="79">
        <f t="shared" si="15"/>
        <v>0</v>
      </c>
      <c r="O30" s="77">
        <f t="shared" si="15"/>
        <v>5</v>
      </c>
      <c r="P30" s="62"/>
      <c r="Q30" s="62"/>
      <c r="R30" s="62"/>
      <c r="S30" s="62"/>
      <c r="T30" s="62"/>
      <c r="U30" s="62"/>
    </row>
    <row r="31" spans="1:21" ht="23.1" customHeight="1" x14ac:dyDescent="0.2">
      <c r="A31" s="77">
        <v>8</v>
      </c>
      <c r="B31" s="78" t="s">
        <v>113</v>
      </c>
      <c r="C31" s="77"/>
      <c r="D31" s="77"/>
      <c r="E31" s="77"/>
      <c r="F31" s="79"/>
      <c r="G31" s="79"/>
      <c r="H31" s="79">
        <f t="shared" ref="H31:O31" si="16">H75+H201</f>
        <v>932156</v>
      </c>
      <c r="I31" s="79">
        <v>383156</v>
      </c>
      <c r="J31" s="79">
        <f t="shared" si="16"/>
        <v>282500</v>
      </c>
      <c r="K31" s="79">
        <f t="shared" si="16"/>
        <v>0</v>
      </c>
      <c r="L31" s="79">
        <f t="shared" si="16"/>
        <v>122500</v>
      </c>
      <c r="M31" s="79">
        <f t="shared" si="16"/>
        <v>160000</v>
      </c>
      <c r="N31" s="79">
        <f t="shared" si="16"/>
        <v>0</v>
      </c>
      <c r="O31" s="77">
        <f t="shared" si="16"/>
        <v>2</v>
      </c>
      <c r="P31" s="62"/>
      <c r="Q31" s="62"/>
      <c r="R31" s="62"/>
      <c r="S31" s="62"/>
      <c r="T31" s="62"/>
      <c r="U31" s="62"/>
    </row>
    <row r="32" spans="1:21" ht="23.1" customHeight="1" x14ac:dyDescent="0.2">
      <c r="A32" s="77">
        <v>9</v>
      </c>
      <c r="B32" s="78" t="s">
        <v>51</v>
      </c>
      <c r="C32" s="77"/>
      <c r="D32" s="77"/>
      <c r="E32" s="77"/>
      <c r="F32" s="79"/>
      <c r="G32" s="79"/>
      <c r="H32" s="79">
        <f>SUM(H33:H38)</f>
        <v>10131579</v>
      </c>
      <c r="I32" s="79">
        <v>3970399</v>
      </c>
      <c r="J32" s="79">
        <f t="shared" ref="J32:O32" si="17">SUM(J33:J38)</f>
        <v>4146061</v>
      </c>
      <c r="K32" s="79">
        <f t="shared" si="17"/>
        <v>437700</v>
      </c>
      <c r="L32" s="79">
        <f t="shared" si="17"/>
        <v>745041</v>
      </c>
      <c r="M32" s="79">
        <f t="shared" si="17"/>
        <v>2835320</v>
      </c>
      <c r="N32" s="79">
        <f t="shared" si="17"/>
        <v>128000</v>
      </c>
      <c r="O32" s="77">
        <f t="shared" si="17"/>
        <v>51</v>
      </c>
      <c r="P32" s="62"/>
      <c r="Q32" s="62"/>
      <c r="R32" s="62"/>
      <c r="S32" s="62"/>
      <c r="T32" s="62"/>
      <c r="U32" s="62"/>
    </row>
    <row r="33" spans="1:21" s="83" customFormat="1" ht="45" customHeight="1" x14ac:dyDescent="0.2">
      <c r="A33" s="80" t="s">
        <v>29</v>
      </c>
      <c r="B33" s="72" t="s">
        <v>130</v>
      </c>
      <c r="C33" s="80"/>
      <c r="D33" s="80"/>
      <c r="E33" s="80"/>
      <c r="F33" s="81"/>
      <c r="G33" s="81"/>
      <c r="H33" s="81">
        <f t="shared" ref="H33:O33" si="18">H79+H135+H170+H204</f>
        <v>1818400</v>
      </c>
      <c r="I33" s="81">
        <v>624755</v>
      </c>
      <c r="J33" s="81">
        <f t="shared" si="18"/>
        <v>799885</v>
      </c>
      <c r="K33" s="81">
        <f t="shared" si="18"/>
        <v>18400</v>
      </c>
      <c r="L33" s="81">
        <f t="shared" si="18"/>
        <v>47000</v>
      </c>
      <c r="M33" s="81">
        <f t="shared" si="18"/>
        <v>734485</v>
      </c>
      <c r="N33" s="81">
        <f t="shared" si="18"/>
        <v>0</v>
      </c>
      <c r="O33" s="80">
        <f t="shared" si="18"/>
        <v>8</v>
      </c>
      <c r="P33" s="62"/>
      <c r="Q33" s="82"/>
      <c r="R33" s="82"/>
      <c r="S33" s="82"/>
      <c r="T33" s="82"/>
      <c r="U33" s="82"/>
    </row>
    <row r="34" spans="1:21" s="83" customFormat="1" ht="23.1" customHeight="1" x14ac:dyDescent="0.2">
      <c r="A34" s="80" t="s">
        <v>30</v>
      </c>
      <c r="B34" s="72" t="s">
        <v>131</v>
      </c>
      <c r="C34" s="80"/>
      <c r="D34" s="80"/>
      <c r="E34" s="80"/>
      <c r="F34" s="81"/>
      <c r="G34" s="81"/>
      <c r="H34" s="81">
        <f t="shared" ref="H34:O34" si="19">H83+H140+H173+H209</f>
        <v>6123468</v>
      </c>
      <c r="I34" s="81">
        <v>2809585</v>
      </c>
      <c r="J34" s="81">
        <f t="shared" si="19"/>
        <v>2150526</v>
      </c>
      <c r="K34" s="81">
        <f t="shared" si="19"/>
        <v>60000</v>
      </c>
      <c r="L34" s="81">
        <f t="shared" si="19"/>
        <v>319895</v>
      </c>
      <c r="M34" s="81">
        <f t="shared" si="19"/>
        <v>1770631</v>
      </c>
      <c r="N34" s="81">
        <f t="shared" si="19"/>
        <v>0</v>
      </c>
      <c r="O34" s="80">
        <f t="shared" si="19"/>
        <v>18</v>
      </c>
      <c r="P34" s="62"/>
      <c r="Q34" s="82"/>
      <c r="R34" s="82"/>
      <c r="S34" s="82"/>
      <c r="T34" s="82"/>
      <c r="U34" s="82"/>
    </row>
    <row r="35" spans="1:21" s="83" customFormat="1" ht="23.1" customHeight="1" x14ac:dyDescent="0.2">
      <c r="A35" s="80" t="s">
        <v>31</v>
      </c>
      <c r="B35" s="72" t="s">
        <v>37</v>
      </c>
      <c r="C35" s="80"/>
      <c r="D35" s="80"/>
      <c r="E35" s="80"/>
      <c r="F35" s="81"/>
      <c r="G35" s="81"/>
      <c r="H35" s="81">
        <f t="shared" ref="H35:O35" si="20">H94+H179+H216</f>
        <v>1072000</v>
      </c>
      <c r="I35" s="81">
        <v>203000</v>
      </c>
      <c r="J35" s="81">
        <f t="shared" si="20"/>
        <v>536000</v>
      </c>
      <c r="K35" s="81">
        <f t="shared" si="20"/>
        <v>50000</v>
      </c>
      <c r="L35" s="81">
        <f t="shared" si="20"/>
        <v>68000</v>
      </c>
      <c r="M35" s="81">
        <f t="shared" si="20"/>
        <v>290000</v>
      </c>
      <c r="N35" s="81">
        <f t="shared" si="20"/>
        <v>128000</v>
      </c>
      <c r="O35" s="80">
        <f t="shared" si="20"/>
        <v>4</v>
      </c>
      <c r="P35" s="62"/>
      <c r="Q35" s="82"/>
      <c r="R35" s="82"/>
      <c r="S35" s="82"/>
      <c r="T35" s="82"/>
      <c r="U35" s="82"/>
    </row>
    <row r="36" spans="1:21" s="83" customFormat="1" x14ac:dyDescent="0.2">
      <c r="A36" s="80" t="s">
        <v>54</v>
      </c>
      <c r="B36" s="72" t="s">
        <v>20</v>
      </c>
      <c r="C36" s="80"/>
      <c r="D36" s="80"/>
      <c r="E36" s="80"/>
      <c r="F36" s="81"/>
      <c r="G36" s="81"/>
      <c r="H36" s="81">
        <f t="shared" ref="H36:O36" si="21">H97+H220</f>
        <v>44600</v>
      </c>
      <c r="I36" s="81">
        <v>900</v>
      </c>
      <c r="J36" s="81">
        <f t="shared" si="21"/>
        <v>30000</v>
      </c>
      <c r="K36" s="81">
        <f t="shared" si="21"/>
        <v>30000</v>
      </c>
      <c r="L36" s="81">
        <f t="shared" si="21"/>
        <v>0</v>
      </c>
      <c r="M36" s="81">
        <f t="shared" si="21"/>
        <v>0</v>
      </c>
      <c r="N36" s="81">
        <f t="shared" si="21"/>
        <v>0</v>
      </c>
      <c r="O36" s="80">
        <f t="shared" si="21"/>
        <v>2</v>
      </c>
      <c r="P36" s="62"/>
      <c r="Q36" s="82"/>
      <c r="R36" s="82"/>
      <c r="S36" s="82"/>
      <c r="T36" s="82"/>
      <c r="U36" s="82"/>
    </row>
    <row r="37" spans="1:21" s="83" customFormat="1" ht="63" customHeight="1" x14ac:dyDescent="0.2">
      <c r="A37" s="80" t="s">
        <v>340</v>
      </c>
      <c r="B37" s="72" t="s">
        <v>52</v>
      </c>
      <c r="C37" s="80"/>
      <c r="D37" s="80"/>
      <c r="E37" s="80"/>
      <c r="F37" s="81"/>
      <c r="G37" s="81"/>
      <c r="H37" s="81">
        <f t="shared" ref="H37:O37" si="22">H100+H182+H151+H212</f>
        <v>1005611</v>
      </c>
      <c r="I37" s="81">
        <v>332159</v>
      </c>
      <c r="J37" s="81">
        <f t="shared" si="22"/>
        <v>589446</v>
      </c>
      <c r="K37" s="81">
        <f t="shared" si="22"/>
        <v>279300</v>
      </c>
      <c r="L37" s="81">
        <f t="shared" si="22"/>
        <v>310146</v>
      </c>
      <c r="M37" s="81">
        <f t="shared" si="22"/>
        <v>0</v>
      </c>
      <c r="N37" s="81">
        <f t="shared" si="22"/>
        <v>0</v>
      </c>
      <c r="O37" s="80">
        <f t="shared" si="22"/>
        <v>18</v>
      </c>
      <c r="P37" s="62"/>
      <c r="Q37" s="82"/>
      <c r="R37" s="82"/>
      <c r="S37" s="82"/>
      <c r="T37" s="82"/>
      <c r="U37" s="82"/>
    </row>
    <row r="38" spans="1:21" s="83" customFormat="1" ht="63.75" customHeight="1" x14ac:dyDescent="0.2">
      <c r="A38" s="80" t="s">
        <v>55</v>
      </c>
      <c r="B38" s="72" t="s">
        <v>132</v>
      </c>
      <c r="C38" s="80"/>
      <c r="D38" s="80"/>
      <c r="E38" s="80"/>
      <c r="F38" s="81"/>
      <c r="G38" s="81"/>
      <c r="H38" s="81">
        <f t="shared" ref="H38:O38" si="23">H223</f>
        <v>67500</v>
      </c>
      <c r="I38" s="81">
        <v>0</v>
      </c>
      <c r="J38" s="81">
        <f t="shared" si="23"/>
        <v>40204</v>
      </c>
      <c r="K38" s="81">
        <f t="shared" si="23"/>
        <v>0</v>
      </c>
      <c r="L38" s="81">
        <f t="shared" si="23"/>
        <v>0</v>
      </c>
      <c r="M38" s="81">
        <f t="shared" si="23"/>
        <v>40204</v>
      </c>
      <c r="N38" s="81">
        <f t="shared" si="23"/>
        <v>0</v>
      </c>
      <c r="O38" s="80">
        <f t="shared" si="23"/>
        <v>1</v>
      </c>
      <c r="P38" s="62"/>
      <c r="Q38" s="82"/>
      <c r="R38" s="82"/>
      <c r="S38" s="82"/>
      <c r="T38" s="82"/>
      <c r="U38" s="82"/>
    </row>
    <row r="39" spans="1:21" ht="78" customHeight="1" x14ac:dyDescent="0.2">
      <c r="A39" s="77">
        <v>10</v>
      </c>
      <c r="B39" s="78" t="s">
        <v>133</v>
      </c>
      <c r="C39" s="77"/>
      <c r="D39" s="77"/>
      <c r="E39" s="77"/>
      <c r="F39" s="79"/>
      <c r="G39" s="79"/>
      <c r="H39" s="79">
        <f t="shared" ref="H39:O39" si="24">H117+H157</f>
        <v>25000</v>
      </c>
      <c r="I39" s="79">
        <v>3500</v>
      </c>
      <c r="J39" s="79">
        <f t="shared" si="24"/>
        <v>21500</v>
      </c>
      <c r="K39" s="79">
        <f t="shared" si="24"/>
        <v>21500</v>
      </c>
      <c r="L39" s="79">
        <f t="shared" si="24"/>
        <v>0</v>
      </c>
      <c r="M39" s="79">
        <f t="shared" si="24"/>
        <v>0</v>
      </c>
      <c r="N39" s="79">
        <f t="shared" si="24"/>
        <v>0</v>
      </c>
      <c r="O39" s="77">
        <f t="shared" si="24"/>
        <v>5</v>
      </c>
      <c r="P39" s="62"/>
      <c r="Q39" s="62"/>
      <c r="R39" s="62"/>
      <c r="S39" s="62"/>
      <c r="T39" s="62"/>
      <c r="U39" s="62"/>
    </row>
    <row r="40" spans="1:21" ht="23.45" customHeight="1" x14ac:dyDescent="0.2">
      <c r="A40" s="77">
        <v>11</v>
      </c>
      <c r="B40" s="78" t="s">
        <v>53</v>
      </c>
      <c r="C40" s="77"/>
      <c r="D40" s="77"/>
      <c r="E40" s="77"/>
      <c r="F40" s="79"/>
      <c r="G40" s="79"/>
      <c r="H40" s="79">
        <f>H123</f>
        <v>15700</v>
      </c>
      <c r="I40" s="79">
        <v>6577</v>
      </c>
      <c r="J40" s="79">
        <f t="shared" ref="J40:O40" si="25">J123</f>
        <v>9123</v>
      </c>
      <c r="K40" s="79">
        <f t="shared" si="25"/>
        <v>0</v>
      </c>
      <c r="L40" s="79">
        <f t="shared" si="25"/>
        <v>443</v>
      </c>
      <c r="M40" s="79">
        <f t="shared" si="25"/>
        <v>8680</v>
      </c>
      <c r="N40" s="79">
        <f t="shared" si="25"/>
        <v>0</v>
      </c>
      <c r="O40" s="77">
        <f t="shared" si="25"/>
        <v>1</v>
      </c>
      <c r="P40" s="62"/>
      <c r="Q40" s="62"/>
      <c r="R40" s="62"/>
      <c r="S40" s="62"/>
      <c r="T40" s="62"/>
      <c r="U40" s="62"/>
    </row>
    <row r="41" spans="1:21" s="63" customFormat="1" ht="27" customHeight="1" x14ac:dyDescent="0.2">
      <c r="A41" s="74"/>
      <c r="B41" s="75" t="s">
        <v>12</v>
      </c>
      <c r="C41" s="74"/>
      <c r="D41" s="74"/>
      <c r="E41" s="74"/>
      <c r="F41" s="76"/>
      <c r="G41" s="76"/>
      <c r="H41" s="76"/>
      <c r="I41" s="76"/>
      <c r="J41" s="76"/>
      <c r="K41" s="76"/>
      <c r="L41" s="76"/>
      <c r="M41" s="76"/>
      <c r="N41" s="76"/>
      <c r="O41" s="74"/>
      <c r="P41" s="66"/>
      <c r="Q41" s="66"/>
      <c r="R41" s="66"/>
      <c r="S41" s="66"/>
      <c r="T41" s="66"/>
      <c r="U41" s="66"/>
    </row>
    <row r="42" spans="1:21" s="83" customFormat="1" ht="41.25" customHeight="1" x14ac:dyDescent="0.2">
      <c r="A42" s="80"/>
      <c r="B42" s="84" t="s">
        <v>316</v>
      </c>
      <c r="C42" s="80"/>
      <c r="D42" s="80"/>
      <c r="E42" s="80"/>
      <c r="F42" s="81"/>
      <c r="G42" s="81"/>
      <c r="H42" s="81">
        <f t="shared" ref="H42:O42" si="26">H45+H46+H49+H172</f>
        <v>752378</v>
      </c>
      <c r="I42" s="81">
        <v>379286</v>
      </c>
      <c r="J42" s="81">
        <f t="shared" si="26"/>
        <v>266932</v>
      </c>
      <c r="K42" s="81">
        <f t="shared" si="26"/>
        <v>21500</v>
      </c>
      <c r="L42" s="81">
        <f t="shared" si="26"/>
        <v>96112</v>
      </c>
      <c r="M42" s="81">
        <f t="shared" si="26"/>
        <v>149320</v>
      </c>
      <c r="N42" s="81">
        <f t="shared" si="26"/>
        <v>0</v>
      </c>
      <c r="O42" s="80">
        <f t="shared" si="26"/>
        <v>20</v>
      </c>
      <c r="P42" s="82"/>
      <c r="Q42" s="82"/>
      <c r="R42" s="82"/>
      <c r="S42" s="82"/>
      <c r="T42" s="82"/>
      <c r="U42" s="82"/>
    </row>
    <row r="43" spans="1:21" s="83" customFormat="1" ht="62.25" customHeight="1" x14ac:dyDescent="0.2">
      <c r="A43" s="80"/>
      <c r="B43" s="84" t="s">
        <v>323</v>
      </c>
      <c r="C43" s="80"/>
      <c r="D43" s="80"/>
      <c r="E43" s="80"/>
      <c r="F43" s="81"/>
      <c r="G43" s="81"/>
      <c r="H43" s="81">
        <f>H44+H45+H46+H47+H48+H49</f>
        <v>3466954</v>
      </c>
      <c r="I43" s="81">
        <v>1975124</v>
      </c>
      <c r="J43" s="81">
        <f t="shared" ref="J43:O43" si="27">J44+J45+J46+J47+J48+J49</f>
        <v>1407824</v>
      </c>
      <c r="K43" s="81">
        <f t="shared" si="27"/>
        <v>300800</v>
      </c>
      <c r="L43" s="81">
        <f t="shared" si="27"/>
        <v>1107024</v>
      </c>
      <c r="M43" s="81">
        <f t="shared" si="27"/>
        <v>0</v>
      </c>
      <c r="N43" s="81">
        <f t="shared" si="27"/>
        <v>0</v>
      </c>
      <c r="O43" s="80">
        <f t="shared" si="27"/>
        <v>38</v>
      </c>
      <c r="P43" s="82"/>
      <c r="Q43" s="82"/>
      <c r="R43" s="82"/>
      <c r="S43" s="82"/>
      <c r="T43" s="82"/>
      <c r="U43" s="82"/>
    </row>
    <row r="44" spans="1:21" s="83" customFormat="1" ht="81" customHeight="1" x14ac:dyDescent="0.2">
      <c r="A44" s="80"/>
      <c r="B44" s="84" t="s">
        <v>317</v>
      </c>
      <c r="C44" s="80"/>
      <c r="D44" s="80"/>
      <c r="E44" s="80"/>
      <c r="F44" s="81"/>
      <c r="G44" s="81"/>
      <c r="H44" s="81">
        <f>H163</f>
        <v>2217365</v>
      </c>
      <c r="I44" s="81">
        <v>1516599</v>
      </c>
      <c r="J44" s="81">
        <f t="shared" ref="J44:O44" si="28">J163</f>
        <v>700766</v>
      </c>
      <c r="K44" s="81">
        <f t="shared" si="28"/>
        <v>0</v>
      </c>
      <c r="L44" s="81">
        <f t="shared" si="28"/>
        <v>700766</v>
      </c>
      <c r="M44" s="81">
        <f t="shared" si="28"/>
        <v>0</v>
      </c>
      <c r="N44" s="81">
        <f t="shared" si="28"/>
        <v>0</v>
      </c>
      <c r="O44" s="80">
        <f t="shared" si="28"/>
        <v>1</v>
      </c>
      <c r="P44" s="82"/>
      <c r="Q44" s="82"/>
      <c r="R44" s="82"/>
      <c r="S44" s="82"/>
      <c r="T44" s="82"/>
      <c r="U44" s="82"/>
    </row>
    <row r="45" spans="1:21" s="83" customFormat="1" ht="60.75" customHeight="1" x14ac:dyDescent="0.2">
      <c r="A45" s="80"/>
      <c r="B45" s="84" t="s">
        <v>322</v>
      </c>
      <c r="C45" s="80"/>
      <c r="D45" s="80"/>
      <c r="E45" s="80"/>
      <c r="F45" s="81"/>
      <c r="G45" s="81"/>
      <c r="H45" s="81">
        <f t="shared" ref="H45:O45" si="29">H89+H145</f>
        <v>205428</v>
      </c>
      <c r="I45" s="81">
        <v>122666</v>
      </c>
      <c r="J45" s="81">
        <f t="shared" si="29"/>
        <v>82762</v>
      </c>
      <c r="K45" s="81">
        <f t="shared" si="29"/>
        <v>0</v>
      </c>
      <c r="L45" s="81">
        <f t="shared" si="29"/>
        <v>82762</v>
      </c>
      <c r="M45" s="81">
        <f t="shared" si="29"/>
        <v>0</v>
      </c>
      <c r="N45" s="81">
        <f t="shared" si="29"/>
        <v>0</v>
      </c>
      <c r="O45" s="80">
        <f t="shared" si="29"/>
        <v>9</v>
      </c>
      <c r="P45" s="82"/>
      <c r="Q45" s="82"/>
      <c r="R45" s="82"/>
      <c r="S45" s="82"/>
      <c r="T45" s="82"/>
      <c r="U45" s="82"/>
    </row>
    <row r="46" spans="1:21" s="83" customFormat="1" ht="45" customHeight="1" x14ac:dyDescent="0.2">
      <c r="A46" s="80"/>
      <c r="B46" s="84" t="s">
        <v>321</v>
      </c>
      <c r="C46" s="80"/>
      <c r="D46" s="80"/>
      <c r="E46" s="80"/>
      <c r="F46" s="81"/>
      <c r="G46" s="81"/>
      <c r="H46" s="81">
        <f t="shared" ref="H46:O46" si="30">H74+H131+H197</f>
        <v>13550</v>
      </c>
      <c r="I46" s="81">
        <v>200</v>
      </c>
      <c r="J46" s="81">
        <f t="shared" si="30"/>
        <v>13350</v>
      </c>
      <c r="K46" s="81">
        <f t="shared" si="30"/>
        <v>0</v>
      </c>
      <c r="L46" s="81">
        <f t="shared" si="30"/>
        <v>13350</v>
      </c>
      <c r="M46" s="81">
        <f t="shared" si="30"/>
        <v>0</v>
      </c>
      <c r="N46" s="81">
        <f t="shared" si="30"/>
        <v>0</v>
      </c>
      <c r="O46" s="80">
        <f t="shared" si="30"/>
        <v>5</v>
      </c>
      <c r="P46" s="82"/>
      <c r="Q46" s="82"/>
      <c r="R46" s="82"/>
      <c r="S46" s="82"/>
      <c r="T46" s="82"/>
      <c r="U46" s="82"/>
    </row>
    <row r="47" spans="1:21" s="83" customFormat="1" ht="63.75" customHeight="1" x14ac:dyDescent="0.2">
      <c r="A47" s="80"/>
      <c r="B47" s="84" t="s">
        <v>320</v>
      </c>
      <c r="C47" s="80"/>
      <c r="D47" s="80"/>
      <c r="E47" s="80"/>
      <c r="F47" s="81"/>
      <c r="G47" s="81"/>
      <c r="H47" s="81">
        <f>H102</f>
        <v>218111</v>
      </c>
      <c r="I47" s="81">
        <v>61165</v>
      </c>
      <c r="J47" s="81">
        <f t="shared" ref="J47:O47" si="31">J102</f>
        <v>156946</v>
      </c>
      <c r="K47" s="81">
        <f t="shared" si="31"/>
        <v>0</v>
      </c>
      <c r="L47" s="81">
        <f t="shared" si="31"/>
        <v>156946</v>
      </c>
      <c r="M47" s="81">
        <f t="shared" si="31"/>
        <v>0</v>
      </c>
      <c r="N47" s="81">
        <f t="shared" si="31"/>
        <v>0</v>
      </c>
      <c r="O47" s="80">
        <f t="shared" si="31"/>
        <v>3</v>
      </c>
      <c r="P47" s="82"/>
      <c r="Q47" s="82"/>
      <c r="R47" s="82"/>
      <c r="S47" s="82"/>
      <c r="T47" s="82"/>
      <c r="U47" s="82"/>
    </row>
    <row r="48" spans="1:21" s="83" customFormat="1" ht="42.75" customHeight="1" x14ac:dyDescent="0.2">
      <c r="A48" s="80"/>
      <c r="B48" s="84" t="s">
        <v>319</v>
      </c>
      <c r="C48" s="80"/>
      <c r="D48" s="80"/>
      <c r="E48" s="80"/>
      <c r="F48" s="81"/>
      <c r="G48" s="81"/>
      <c r="H48" s="81">
        <f t="shared" ref="H48:O48" si="32">H106+H182+H152+H214</f>
        <v>787500</v>
      </c>
      <c r="I48" s="81">
        <v>270994</v>
      </c>
      <c r="J48" s="81">
        <f t="shared" si="32"/>
        <v>432500</v>
      </c>
      <c r="K48" s="81">
        <f t="shared" si="32"/>
        <v>279300</v>
      </c>
      <c r="L48" s="81">
        <f t="shared" si="32"/>
        <v>153200</v>
      </c>
      <c r="M48" s="81">
        <f t="shared" si="32"/>
        <v>0</v>
      </c>
      <c r="N48" s="81">
        <f t="shared" si="32"/>
        <v>0</v>
      </c>
      <c r="O48" s="80">
        <f t="shared" si="32"/>
        <v>15</v>
      </c>
      <c r="P48" s="82"/>
      <c r="Q48" s="82"/>
      <c r="R48" s="82"/>
      <c r="S48" s="82"/>
      <c r="T48" s="82"/>
      <c r="U48" s="82"/>
    </row>
    <row r="49" spans="1:21" s="83" customFormat="1" ht="27.75" customHeight="1" x14ac:dyDescent="0.2">
      <c r="A49" s="80"/>
      <c r="B49" s="84" t="s">
        <v>318</v>
      </c>
      <c r="C49" s="80"/>
      <c r="D49" s="80"/>
      <c r="E49" s="80"/>
      <c r="F49" s="81"/>
      <c r="G49" s="81"/>
      <c r="H49" s="81">
        <f t="shared" ref="H49:O49" si="33">H117+H157</f>
        <v>25000</v>
      </c>
      <c r="I49" s="81">
        <v>3500</v>
      </c>
      <c r="J49" s="81">
        <f t="shared" si="33"/>
        <v>21500</v>
      </c>
      <c r="K49" s="81">
        <f t="shared" si="33"/>
        <v>21500</v>
      </c>
      <c r="L49" s="81">
        <f t="shared" si="33"/>
        <v>0</v>
      </c>
      <c r="M49" s="81">
        <f t="shared" si="33"/>
        <v>0</v>
      </c>
      <c r="N49" s="81">
        <f t="shared" si="33"/>
        <v>0</v>
      </c>
      <c r="O49" s="80">
        <f t="shared" si="33"/>
        <v>5</v>
      </c>
      <c r="P49" s="82"/>
      <c r="Q49" s="82"/>
      <c r="R49" s="82"/>
      <c r="S49" s="82"/>
      <c r="T49" s="82"/>
      <c r="U49" s="82"/>
    </row>
    <row r="50" spans="1:21" ht="22.5" customHeight="1" x14ac:dyDescent="0.2">
      <c r="A50" s="77"/>
      <c r="B50" s="75" t="s">
        <v>134</v>
      </c>
      <c r="C50" s="77"/>
      <c r="D50" s="77"/>
      <c r="E50" s="77"/>
      <c r="F50" s="79"/>
      <c r="G50" s="79"/>
      <c r="H50" s="79"/>
      <c r="I50" s="79"/>
      <c r="J50" s="79"/>
      <c r="K50" s="79"/>
      <c r="L50" s="79"/>
      <c r="M50" s="79"/>
      <c r="N50" s="79"/>
      <c r="O50" s="77"/>
      <c r="P50" s="62"/>
      <c r="Q50" s="62"/>
      <c r="R50" s="62"/>
      <c r="S50" s="62"/>
      <c r="T50" s="62"/>
      <c r="U50" s="62"/>
    </row>
    <row r="51" spans="1:21" s="63" customFormat="1" ht="78" customHeight="1" x14ac:dyDescent="0.2">
      <c r="A51" s="74" t="s">
        <v>29</v>
      </c>
      <c r="B51" s="75" t="s">
        <v>336</v>
      </c>
      <c r="C51" s="74"/>
      <c r="D51" s="74"/>
      <c r="E51" s="74"/>
      <c r="F51" s="76">
        <f>F52+F59+F62+F65+F69+F72+F75+F79+F83+F94+F97+F100+F117+F123+F126</f>
        <v>6064897.0750000002</v>
      </c>
      <c r="G51" s="76">
        <f t="shared" ref="G51:O51" si="34">G52+G59+G62+G65+G69+G72+G75+G79+G83+G94+G97+G100+G117+G123+G126</f>
        <v>5080941.7960000001</v>
      </c>
      <c r="H51" s="76">
        <f t="shared" si="34"/>
        <v>4409695</v>
      </c>
      <c r="I51" s="76">
        <v>2465319</v>
      </c>
      <c r="J51" s="76">
        <f t="shared" si="34"/>
        <v>1876004</v>
      </c>
      <c r="K51" s="76">
        <f t="shared" si="34"/>
        <v>413000</v>
      </c>
      <c r="L51" s="76">
        <f t="shared" si="34"/>
        <v>667028</v>
      </c>
      <c r="M51" s="76">
        <f t="shared" si="34"/>
        <v>705976</v>
      </c>
      <c r="N51" s="76">
        <f t="shared" si="34"/>
        <v>90000</v>
      </c>
      <c r="O51" s="74">
        <f t="shared" si="34"/>
        <v>57</v>
      </c>
      <c r="P51" s="66"/>
      <c r="Q51" s="66"/>
      <c r="R51" s="66"/>
      <c r="S51" s="66"/>
      <c r="T51" s="66"/>
      <c r="U51" s="66"/>
    </row>
    <row r="52" spans="1:21" s="63" customFormat="1" x14ac:dyDescent="0.2">
      <c r="A52" s="74" t="s">
        <v>3</v>
      </c>
      <c r="B52" s="75" t="s">
        <v>35</v>
      </c>
      <c r="C52" s="74"/>
      <c r="D52" s="74"/>
      <c r="E52" s="74"/>
      <c r="F52" s="76">
        <f>F53</f>
        <v>131861.92300000001</v>
      </c>
      <c r="G52" s="76">
        <f t="shared" ref="G52:O52" si="35">G53</f>
        <v>131861.92300000001</v>
      </c>
      <c r="H52" s="76">
        <f t="shared" si="35"/>
        <v>120800</v>
      </c>
      <c r="I52" s="76">
        <v>52000</v>
      </c>
      <c r="J52" s="76">
        <f t="shared" si="35"/>
        <v>63800</v>
      </c>
      <c r="K52" s="76">
        <f t="shared" si="35"/>
        <v>63800</v>
      </c>
      <c r="L52" s="76">
        <f t="shared" si="35"/>
        <v>0</v>
      </c>
      <c r="M52" s="76">
        <f t="shared" si="35"/>
        <v>0</v>
      </c>
      <c r="N52" s="76">
        <f t="shared" si="35"/>
        <v>0</v>
      </c>
      <c r="O52" s="74">
        <f t="shared" si="35"/>
        <v>5</v>
      </c>
    </row>
    <row r="53" spans="1:21" s="88" customFormat="1" ht="22.5" customHeight="1" x14ac:dyDescent="0.2">
      <c r="A53" s="85"/>
      <c r="B53" s="86" t="s">
        <v>135</v>
      </c>
      <c r="C53" s="85"/>
      <c r="D53" s="85"/>
      <c r="E53" s="85"/>
      <c r="F53" s="87">
        <f>SUM(F54:F58)</f>
        <v>131861.92300000001</v>
      </c>
      <c r="G53" s="87">
        <f t="shared" ref="G53:O53" si="36">SUM(G54:G58)</f>
        <v>131861.92300000001</v>
      </c>
      <c r="H53" s="87">
        <f t="shared" si="36"/>
        <v>120800</v>
      </c>
      <c r="I53" s="87">
        <v>52000</v>
      </c>
      <c r="J53" s="87">
        <f t="shared" si="36"/>
        <v>63800</v>
      </c>
      <c r="K53" s="87">
        <f t="shared" si="36"/>
        <v>63800</v>
      </c>
      <c r="L53" s="87">
        <f t="shared" si="36"/>
        <v>0</v>
      </c>
      <c r="M53" s="87">
        <f t="shared" si="36"/>
        <v>0</v>
      </c>
      <c r="N53" s="87">
        <f t="shared" si="36"/>
        <v>0</v>
      </c>
      <c r="O53" s="85">
        <f t="shared" si="36"/>
        <v>5</v>
      </c>
    </row>
    <row r="54" spans="1:21" ht="59.25" customHeight="1" x14ac:dyDescent="0.2">
      <c r="A54" s="77">
        <v>1</v>
      </c>
      <c r="B54" s="78" t="s">
        <v>139</v>
      </c>
      <c r="C54" s="77" t="s">
        <v>19</v>
      </c>
      <c r="D54" s="77" t="s">
        <v>59</v>
      </c>
      <c r="E54" s="77" t="s">
        <v>212</v>
      </c>
      <c r="F54" s="79">
        <v>44948.610999999997</v>
      </c>
      <c r="G54" s="79">
        <v>44948.610999999997</v>
      </c>
      <c r="H54" s="79">
        <v>40000</v>
      </c>
      <c r="I54" s="79">
        <v>15000</v>
      </c>
      <c r="J54" s="79">
        <f>K54+L54+M54+N54</f>
        <v>20000</v>
      </c>
      <c r="K54" s="79">
        <v>20000</v>
      </c>
      <c r="L54" s="79"/>
      <c r="M54" s="79"/>
      <c r="N54" s="79"/>
      <c r="O54" s="77">
        <v>1</v>
      </c>
    </row>
    <row r="55" spans="1:21" ht="55.5" customHeight="1" x14ac:dyDescent="0.2">
      <c r="A55" s="77">
        <v>2</v>
      </c>
      <c r="B55" s="78" t="s">
        <v>94</v>
      </c>
      <c r="C55" s="77" t="s">
        <v>19</v>
      </c>
      <c r="D55" s="77" t="s">
        <v>59</v>
      </c>
      <c r="E55" s="77" t="s">
        <v>213</v>
      </c>
      <c r="F55" s="79">
        <v>33988.334000000003</v>
      </c>
      <c r="G55" s="79">
        <v>33988.334000000003</v>
      </c>
      <c r="H55" s="79">
        <v>30600</v>
      </c>
      <c r="I55" s="79">
        <v>10000</v>
      </c>
      <c r="J55" s="79">
        <f>K55+L55+M55+N55</f>
        <v>20600</v>
      </c>
      <c r="K55" s="79">
        <v>20600</v>
      </c>
      <c r="L55" s="79"/>
      <c r="M55" s="79"/>
      <c r="N55" s="79"/>
      <c r="O55" s="77">
        <v>1</v>
      </c>
    </row>
    <row r="56" spans="1:21" ht="57" customHeight="1" x14ac:dyDescent="0.2">
      <c r="A56" s="77">
        <v>3</v>
      </c>
      <c r="B56" s="78" t="s">
        <v>140</v>
      </c>
      <c r="C56" s="77" t="s">
        <v>19</v>
      </c>
      <c r="D56" s="77" t="s">
        <v>59</v>
      </c>
      <c r="E56" s="77" t="s">
        <v>214</v>
      </c>
      <c r="F56" s="79">
        <v>12504.312</v>
      </c>
      <c r="G56" s="79">
        <v>12504.312</v>
      </c>
      <c r="H56" s="79">
        <v>12500</v>
      </c>
      <c r="I56" s="79">
        <v>8500</v>
      </c>
      <c r="J56" s="79">
        <f>K56+L56+M56+N56</f>
        <v>4000</v>
      </c>
      <c r="K56" s="79">
        <v>4000</v>
      </c>
      <c r="L56" s="79"/>
      <c r="M56" s="79"/>
      <c r="N56" s="79"/>
      <c r="O56" s="77">
        <v>1</v>
      </c>
    </row>
    <row r="57" spans="1:21" ht="55.5" customHeight="1" x14ac:dyDescent="0.2">
      <c r="A57" s="77">
        <v>4</v>
      </c>
      <c r="B57" s="78" t="s">
        <v>95</v>
      </c>
      <c r="C57" s="77" t="s">
        <v>19</v>
      </c>
      <c r="D57" s="77" t="s">
        <v>59</v>
      </c>
      <c r="E57" s="77" t="s">
        <v>215</v>
      </c>
      <c r="F57" s="79">
        <v>13167.619000000001</v>
      </c>
      <c r="G57" s="79">
        <v>13167.619000000001</v>
      </c>
      <c r="H57" s="79">
        <v>13200</v>
      </c>
      <c r="I57" s="79">
        <v>8500</v>
      </c>
      <c r="J57" s="79">
        <f>K57+L57+M57+N57</f>
        <v>4700</v>
      </c>
      <c r="K57" s="79">
        <v>4700</v>
      </c>
      <c r="L57" s="79"/>
      <c r="M57" s="79"/>
      <c r="N57" s="79"/>
      <c r="O57" s="77">
        <v>1</v>
      </c>
    </row>
    <row r="58" spans="1:21" ht="59.25" customHeight="1" x14ac:dyDescent="0.2">
      <c r="A58" s="77">
        <v>5</v>
      </c>
      <c r="B58" s="78" t="s">
        <v>93</v>
      </c>
      <c r="C58" s="77" t="s">
        <v>19</v>
      </c>
      <c r="D58" s="77" t="s">
        <v>59</v>
      </c>
      <c r="E58" s="77" t="s">
        <v>216</v>
      </c>
      <c r="F58" s="79">
        <v>27253.046999999999</v>
      </c>
      <c r="G58" s="79">
        <v>27253.046999999999</v>
      </c>
      <c r="H58" s="79">
        <v>24500</v>
      </c>
      <c r="I58" s="79">
        <v>10000</v>
      </c>
      <c r="J58" s="79">
        <f>K58+L58+M58+N58</f>
        <v>14500</v>
      </c>
      <c r="K58" s="79">
        <v>14500</v>
      </c>
      <c r="L58" s="79"/>
      <c r="M58" s="79"/>
      <c r="N58" s="79"/>
      <c r="O58" s="77">
        <v>1</v>
      </c>
    </row>
    <row r="59" spans="1:21" s="63" customFormat="1" ht="39.75" customHeight="1" x14ac:dyDescent="0.2">
      <c r="A59" s="74" t="s">
        <v>6</v>
      </c>
      <c r="B59" s="75" t="s">
        <v>22</v>
      </c>
      <c r="C59" s="74"/>
      <c r="D59" s="74"/>
      <c r="E59" s="74"/>
      <c r="F59" s="76">
        <f>F60</f>
        <v>18277</v>
      </c>
      <c r="G59" s="76">
        <f t="shared" ref="G59:O59" si="37">G60</f>
        <v>13500</v>
      </c>
      <c r="H59" s="76">
        <f t="shared" si="37"/>
        <v>13500</v>
      </c>
      <c r="I59" s="76">
        <v>7000</v>
      </c>
      <c r="J59" s="76">
        <f t="shared" si="37"/>
        <v>6500</v>
      </c>
      <c r="K59" s="76">
        <f t="shared" si="37"/>
        <v>0</v>
      </c>
      <c r="L59" s="76">
        <f t="shared" si="37"/>
        <v>6500</v>
      </c>
      <c r="M59" s="76">
        <f t="shared" si="37"/>
        <v>0</v>
      </c>
      <c r="N59" s="76">
        <f t="shared" si="37"/>
        <v>0</v>
      </c>
      <c r="O59" s="74">
        <f t="shared" si="37"/>
        <v>1</v>
      </c>
    </row>
    <row r="60" spans="1:21" s="88" customFormat="1" ht="22.5" customHeight="1" x14ac:dyDescent="0.2">
      <c r="A60" s="85"/>
      <c r="B60" s="86" t="s">
        <v>138</v>
      </c>
      <c r="C60" s="85"/>
      <c r="D60" s="85"/>
      <c r="E60" s="85"/>
      <c r="F60" s="87">
        <f t="shared" ref="F60:O60" si="38">F61</f>
        <v>18277</v>
      </c>
      <c r="G60" s="87">
        <f t="shared" si="38"/>
        <v>13500</v>
      </c>
      <c r="H60" s="87">
        <f t="shared" si="38"/>
        <v>13500</v>
      </c>
      <c r="I60" s="87">
        <v>7000</v>
      </c>
      <c r="J60" s="87">
        <f t="shared" si="38"/>
        <v>6500</v>
      </c>
      <c r="K60" s="87">
        <f t="shared" si="38"/>
        <v>0</v>
      </c>
      <c r="L60" s="87">
        <f t="shared" si="38"/>
        <v>6500</v>
      </c>
      <c r="M60" s="87">
        <f t="shared" si="38"/>
        <v>0</v>
      </c>
      <c r="N60" s="87">
        <f t="shared" si="38"/>
        <v>0</v>
      </c>
      <c r="O60" s="85">
        <f t="shared" si="38"/>
        <v>1</v>
      </c>
    </row>
    <row r="61" spans="1:21" ht="88.5" customHeight="1" x14ac:dyDescent="0.2">
      <c r="A61" s="77">
        <v>1</v>
      </c>
      <c r="B61" s="78" t="s">
        <v>76</v>
      </c>
      <c r="C61" s="77" t="s">
        <v>26</v>
      </c>
      <c r="D61" s="77" t="s">
        <v>59</v>
      </c>
      <c r="E61" s="77" t="s">
        <v>220</v>
      </c>
      <c r="F61" s="79">
        <v>18277</v>
      </c>
      <c r="G61" s="79">
        <v>13500</v>
      </c>
      <c r="H61" s="79">
        <v>13500</v>
      </c>
      <c r="I61" s="79">
        <v>7000</v>
      </c>
      <c r="J61" s="79">
        <f>K61+L61+M61+N61</f>
        <v>6500</v>
      </c>
      <c r="K61" s="79"/>
      <c r="L61" s="79">
        <v>6500</v>
      </c>
      <c r="M61" s="79"/>
      <c r="N61" s="79"/>
      <c r="O61" s="77">
        <v>1</v>
      </c>
    </row>
    <row r="62" spans="1:21" s="63" customFormat="1" ht="22.5" customHeight="1" x14ac:dyDescent="0.2">
      <c r="A62" s="74" t="s">
        <v>7</v>
      </c>
      <c r="B62" s="75" t="s">
        <v>36</v>
      </c>
      <c r="C62" s="74"/>
      <c r="D62" s="74"/>
      <c r="E62" s="74"/>
      <c r="F62" s="76">
        <f>F63</f>
        <v>43036</v>
      </c>
      <c r="G62" s="76">
        <f t="shared" ref="G62:O62" si="39">G63</f>
        <v>43036</v>
      </c>
      <c r="H62" s="76">
        <f t="shared" si="39"/>
        <v>39000</v>
      </c>
      <c r="I62" s="76">
        <v>15000</v>
      </c>
      <c r="J62" s="76">
        <f t="shared" si="39"/>
        <v>24000</v>
      </c>
      <c r="K62" s="76">
        <f t="shared" si="39"/>
        <v>24000</v>
      </c>
      <c r="L62" s="76">
        <f t="shared" si="39"/>
        <v>0</v>
      </c>
      <c r="M62" s="76">
        <f t="shared" si="39"/>
        <v>0</v>
      </c>
      <c r="N62" s="76">
        <f t="shared" si="39"/>
        <v>0</v>
      </c>
      <c r="O62" s="74">
        <f t="shared" si="39"/>
        <v>1</v>
      </c>
    </row>
    <row r="63" spans="1:21" s="88" customFormat="1" ht="22.5" customHeight="1" x14ac:dyDescent="0.2">
      <c r="A63" s="85"/>
      <c r="B63" s="86" t="s">
        <v>135</v>
      </c>
      <c r="C63" s="85"/>
      <c r="D63" s="85"/>
      <c r="E63" s="85"/>
      <c r="F63" s="87">
        <f t="shared" ref="F63:O63" si="40">F64</f>
        <v>43036</v>
      </c>
      <c r="G63" s="87">
        <f t="shared" si="40"/>
        <v>43036</v>
      </c>
      <c r="H63" s="87">
        <f t="shared" si="40"/>
        <v>39000</v>
      </c>
      <c r="I63" s="87">
        <v>15000</v>
      </c>
      <c r="J63" s="87">
        <f t="shared" si="40"/>
        <v>24000</v>
      </c>
      <c r="K63" s="87">
        <f t="shared" si="40"/>
        <v>24000</v>
      </c>
      <c r="L63" s="87">
        <f t="shared" si="40"/>
        <v>0</v>
      </c>
      <c r="M63" s="87">
        <f t="shared" si="40"/>
        <v>0</v>
      </c>
      <c r="N63" s="87">
        <f t="shared" si="40"/>
        <v>0</v>
      </c>
      <c r="O63" s="85">
        <f t="shared" si="40"/>
        <v>1</v>
      </c>
    </row>
    <row r="64" spans="1:21" ht="59.25" customHeight="1" x14ac:dyDescent="0.2">
      <c r="A64" s="77">
        <v>1</v>
      </c>
      <c r="B64" s="78" t="s">
        <v>143</v>
      </c>
      <c r="C64" s="77" t="s">
        <v>221</v>
      </c>
      <c r="D64" s="77" t="s">
        <v>59</v>
      </c>
      <c r="E64" s="77" t="s">
        <v>222</v>
      </c>
      <c r="F64" s="79">
        <v>43036</v>
      </c>
      <c r="G64" s="79">
        <v>43036</v>
      </c>
      <c r="H64" s="79">
        <v>39000</v>
      </c>
      <c r="I64" s="79">
        <v>15000</v>
      </c>
      <c r="J64" s="79">
        <f>K64+L64+M64+N64</f>
        <v>24000</v>
      </c>
      <c r="K64" s="79">
        <v>24000</v>
      </c>
      <c r="L64" s="79"/>
      <c r="M64" s="79"/>
      <c r="N64" s="79"/>
      <c r="O64" s="77">
        <v>1</v>
      </c>
    </row>
    <row r="65" spans="1:15" s="63" customFormat="1" ht="22.5" customHeight="1" x14ac:dyDescent="0.2">
      <c r="A65" s="74" t="s">
        <v>61</v>
      </c>
      <c r="B65" s="75" t="s">
        <v>38</v>
      </c>
      <c r="C65" s="74"/>
      <c r="D65" s="74"/>
      <c r="E65" s="74"/>
      <c r="F65" s="76">
        <f>F66</f>
        <v>168003.307</v>
      </c>
      <c r="G65" s="76">
        <f t="shared" ref="G65:O65" si="41">G66</f>
        <v>168003.307</v>
      </c>
      <c r="H65" s="76">
        <f t="shared" si="41"/>
        <v>153500</v>
      </c>
      <c r="I65" s="76">
        <v>67300</v>
      </c>
      <c r="J65" s="76">
        <f t="shared" si="41"/>
        <v>86200</v>
      </c>
      <c r="K65" s="76">
        <f t="shared" si="41"/>
        <v>0</v>
      </c>
      <c r="L65" s="76">
        <f t="shared" si="41"/>
        <v>86200</v>
      </c>
      <c r="M65" s="76">
        <f t="shared" si="41"/>
        <v>0</v>
      </c>
      <c r="N65" s="76">
        <f t="shared" si="41"/>
        <v>0</v>
      </c>
      <c r="O65" s="74">
        <f t="shared" si="41"/>
        <v>2</v>
      </c>
    </row>
    <row r="66" spans="1:15" s="88" customFormat="1" ht="22.5" customHeight="1" x14ac:dyDescent="0.2">
      <c r="A66" s="85"/>
      <c r="B66" s="86" t="s">
        <v>138</v>
      </c>
      <c r="C66" s="85"/>
      <c r="D66" s="85"/>
      <c r="E66" s="85"/>
      <c r="F66" s="87">
        <f>F67+F68</f>
        <v>168003.307</v>
      </c>
      <c r="G66" s="87">
        <f t="shared" ref="G66:O66" si="42">G67+G68</f>
        <v>168003.307</v>
      </c>
      <c r="H66" s="87">
        <f t="shared" si="42"/>
        <v>153500</v>
      </c>
      <c r="I66" s="87">
        <v>67300</v>
      </c>
      <c r="J66" s="87">
        <f t="shared" si="42"/>
        <v>86200</v>
      </c>
      <c r="K66" s="87">
        <f t="shared" si="42"/>
        <v>0</v>
      </c>
      <c r="L66" s="87">
        <f t="shared" si="42"/>
        <v>86200</v>
      </c>
      <c r="M66" s="87">
        <f t="shared" si="42"/>
        <v>0</v>
      </c>
      <c r="N66" s="87">
        <f t="shared" si="42"/>
        <v>0</v>
      </c>
      <c r="O66" s="85">
        <f t="shared" si="42"/>
        <v>2</v>
      </c>
    </row>
    <row r="67" spans="1:15" ht="67.5" customHeight="1" x14ac:dyDescent="0.2">
      <c r="A67" s="77">
        <v>1</v>
      </c>
      <c r="B67" s="78" t="s">
        <v>144</v>
      </c>
      <c r="C67" s="77" t="s">
        <v>223</v>
      </c>
      <c r="D67" s="77" t="s">
        <v>59</v>
      </c>
      <c r="E67" s="77" t="s">
        <v>224</v>
      </c>
      <c r="F67" s="79">
        <v>59407</v>
      </c>
      <c r="G67" s="79">
        <v>59407</v>
      </c>
      <c r="H67" s="79">
        <v>53400</v>
      </c>
      <c r="I67" s="79">
        <v>37300</v>
      </c>
      <c r="J67" s="79">
        <f>K67+L67+M67+N67</f>
        <v>16100</v>
      </c>
      <c r="K67" s="79"/>
      <c r="L67" s="79">
        <v>16100</v>
      </c>
      <c r="M67" s="79"/>
      <c r="N67" s="79"/>
      <c r="O67" s="77">
        <v>1</v>
      </c>
    </row>
    <row r="68" spans="1:15" ht="69.75" customHeight="1" x14ac:dyDescent="0.2">
      <c r="A68" s="77">
        <v>2</v>
      </c>
      <c r="B68" s="78" t="s">
        <v>145</v>
      </c>
      <c r="C68" s="77" t="s">
        <v>223</v>
      </c>
      <c r="D68" s="77" t="s">
        <v>59</v>
      </c>
      <c r="E68" s="77" t="s">
        <v>227</v>
      </c>
      <c r="F68" s="79">
        <v>108596.307</v>
      </c>
      <c r="G68" s="79">
        <v>108596.307</v>
      </c>
      <c r="H68" s="79">
        <v>100100</v>
      </c>
      <c r="I68" s="79">
        <v>30000</v>
      </c>
      <c r="J68" s="79">
        <f>K68+L68+M68+N68</f>
        <v>70100</v>
      </c>
      <c r="K68" s="79"/>
      <c r="L68" s="79">
        <v>70100</v>
      </c>
      <c r="M68" s="79"/>
      <c r="N68" s="79"/>
      <c r="O68" s="77">
        <v>1</v>
      </c>
    </row>
    <row r="69" spans="1:15" s="63" customFormat="1" ht="22.5" customHeight="1" x14ac:dyDescent="0.2">
      <c r="A69" s="74" t="s">
        <v>62</v>
      </c>
      <c r="B69" s="75" t="s">
        <v>129</v>
      </c>
      <c r="C69" s="74"/>
      <c r="D69" s="74"/>
      <c r="E69" s="74"/>
      <c r="F69" s="76">
        <f>F70</f>
        <v>39701.692000000003</v>
      </c>
      <c r="G69" s="76">
        <f t="shared" ref="G69:O69" si="43">G70</f>
        <v>39701.692000000003</v>
      </c>
      <c r="H69" s="76">
        <f t="shared" si="43"/>
        <v>35900</v>
      </c>
      <c r="I69" s="76">
        <v>5000</v>
      </c>
      <c r="J69" s="76">
        <f t="shared" si="43"/>
        <v>30900</v>
      </c>
      <c r="K69" s="76">
        <f t="shared" si="43"/>
        <v>0</v>
      </c>
      <c r="L69" s="76">
        <f t="shared" si="43"/>
        <v>30900</v>
      </c>
      <c r="M69" s="76">
        <f t="shared" si="43"/>
        <v>0</v>
      </c>
      <c r="N69" s="76">
        <f t="shared" si="43"/>
        <v>0</v>
      </c>
      <c r="O69" s="74">
        <f t="shared" si="43"/>
        <v>1</v>
      </c>
    </row>
    <row r="70" spans="1:15" s="88" customFormat="1" ht="22.5" customHeight="1" x14ac:dyDescent="0.2">
      <c r="A70" s="85"/>
      <c r="B70" s="86" t="s">
        <v>135</v>
      </c>
      <c r="C70" s="85"/>
      <c r="D70" s="85"/>
      <c r="E70" s="85"/>
      <c r="F70" s="87">
        <f t="shared" ref="F70:O70" si="44">F71</f>
        <v>39701.692000000003</v>
      </c>
      <c r="G70" s="87">
        <f t="shared" si="44"/>
        <v>39701.692000000003</v>
      </c>
      <c r="H70" s="87">
        <f t="shared" si="44"/>
        <v>35900</v>
      </c>
      <c r="I70" s="87">
        <v>5000</v>
      </c>
      <c r="J70" s="87">
        <f t="shared" si="44"/>
        <v>30900</v>
      </c>
      <c r="K70" s="87">
        <f t="shared" si="44"/>
        <v>0</v>
      </c>
      <c r="L70" s="87">
        <f t="shared" si="44"/>
        <v>30900</v>
      </c>
      <c r="M70" s="87">
        <f t="shared" si="44"/>
        <v>0</v>
      </c>
      <c r="N70" s="87">
        <f t="shared" si="44"/>
        <v>0</v>
      </c>
      <c r="O70" s="85">
        <f t="shared" si="44"/>
        <v>1</v>
      </c>
    </row>
    <row r="71" spans="1:15" ht="59.25" customHeight="1" x14ac:dyDescent="0.2">
      <c r="A71" s="77">
        <v>1</v>
      </c>
      <c r="B71" s="78" t="s">
        <v>58</v>
      </c>
      <c r="C71" s="77" t="s">
        <v>228</v>
      </c>
      <c r="D71" s="77" t="s">
        <v>59</v>
      </c>
      <c r="E71" s="77" t="s">
        <v>229</v>
      </c>
      <c r="F71" s="79">
        <v>39701.692000000003</v>
      </c>
      <c r="G71" s="79">
        <v>39701.692000000003</v>
      </c>
      <c r="H71" s="79">
        <v>35900</v>
      </c>
      <c r="I71" s="79">
        <v>5000</v>
      </c>
      <c r="J71" s="79">
        <f>K71+L71+M71+N71</f>
        <v>30900</v>
      </c>
      <c r="K71" s="79"/>
      <c r="L71" s="79">
        <v>30900</v>
      </c>
      <c r="M71" s="79"/>
      <c r="N71" s="79"/>
      <c r="O71" s="77">
        <v>1</v>
      </c>
    </row>
    <row r="72" spans="1:15" s="63" customFormat="1" ht="30.6" customHeight="1" x14ac:dyDescent="0.2">
      <c r="A72" s="74" t="s">
        <v>64</v>
      </c>
      <c r="B72" s="75" t="s">
        <v>41</v>
      </c>
      <c r="C72" s="74">
        <v>0</v>
      </c>
      <c r="D72" s="74">
        <v>0</v>
      </c>
      <c r="E72" s="74">
        <v>0</v>
      </c>
      <c r="F72" s="76">
        <f>F73</f>
        <v>4637.0990000000002</v>
      </c>
      <c r="G72" s="76">
        <f t="shared" ref="G72:O73" si="45">G73</f>
        <v>4000</v>
      </c>
      <c r="H72" s="76">
        <f t="shared" si="45"/>
        <v>4000</v>
      </c>
      <c r="I72" s="76">
        <v>200</v>
      </c>
      <c r="J72" s="76">
        <f t="shared" si="45"/>
        <v>3800</v>
      </c>
      <c r="K72" s="76">
        <f t="shared" si="45"/>
        <v>0</v>
      </c>
      <c r="L72" s="76">
        <f t="shared" si="45"/>
        <v>3800</v>
      </c>
      <c r="M72" s="76">
        <f t="shared" si="45"/>
        <v>0</v>
      </c>
      <c r="N72" s="76">
        <f t="shared" si="45"/>
        <v>0</v>
      </c>
      <c r="O72" s="74">
        <f t="shared" si="45"/>
        <v>1</v>
      </c>
    </row>
    <row r="73" spans="1:15" s="88" customFormat="1" ht="22.5" customHeight="1" x14ac:dyDescent="0.2">
      <c r="A73" s="85"/>
      <c r="B73" s="86" t="s">
        <v>135</v>
      </c>
      <c r="C73" s="85"/>
      <c r="D73" s="85"/>
      <c r="E73" s="85"/>
      <c r="F73" s="87">
        <f>F74</f>
        <v>4637.0990000000002</v>
      </c>
      <c r="G73" s="87">
        <f t="shared" si="45"/>
        <v>4000</v>
      </c>
      <c r="H73" s="87">
        <f t="shared" si="45"/>
        <v>4000</v>
      </c>
      <c r="I73" s="87">
        <v>200</v>
      </c>
      <c r="J73" s="87">
        <f t="shared" si="45"/>
        <v>3800</v>
      </c>
      <c r="K73" s="87">
        <f t="shared" si="45"/>
        <v>0</v>
      </c>
      <c r="L73" s="87">
        <f t="shared" si="45"/>
        <v>3800</v>
      </c>
      <c r="M73" s="87">
        <f t="shared" si="45"/>
        <v>0</v>
      </c>
      <c r="N73" s="87">
        <f t="shared" si="45"/>
        <v>0</v>
      </c>
      <c r="O73" s="85">
        <f t="shared" si="45"/>
        <v>1</v>
      </c>
    </row>
    <row r="74" spans="1:15" ht="62.25" customHeight="1" x14ac:dyDescent="0.2">
      <c r="A74" s="77">
        <v>1</v>
      </c>
      <c r="B74" s="78" t="s">
        <v>148</v>
      </c>
      <c r="C74" s="77" t="s">
        <v>231</v>
      </c>
      <c r="D74" s="77" t="s">
        <v>59</v>
      </c>
      <c r="E74" s="77" t="s">
        <v>232</v>
      </c>
      <c r="F74" s="79">
        <v>4637.0990000000002</v>
      </c>
      <c r="G74" s="79">
        <v>4000</v>
      </c>
      <c r="H74" s="79">
        <v>4000</v>
      </c>
      <c r="I74" s="79">
        <v>200</v>
      </c>
      <c r="J74" s="79">
        <f>K74+L74+M74+N74</f>
        <v>3800</v>
      </c>
      <c r="K74" s="79"/>
      <c r="L74" s="79">
        <v>3800</v>
      </c>
      <c r="M74" s="79"/>
      <c r="N74" s="79"/>
      <c r="O74" s="77">
        <v>1</v>
      </c>
    </row>
    <row r="75" spans="1:15" s="63" customFormat="1" ht="22.5" customHeight="1" x14ac:dyDescent="0.2">
      <c r="A75" s="74" t="s">
        <v>72</v>
      </c>
      <c r="B75" s="75" t="s">
        <v>113</v>
      </c>
      <c r="C75" s="74"/>
      <c r="D75" s="74"/>
      <c r="E75" s="74"/>
      <c r="F75" s="76">
        <f>F76</f>
        <v>663704</v>
      </c>
      <c r="G75" s="76">
        <f t="shared" ref="G75:O77" si="46">G76</f>
        <v>657287</v>
      </c>
      <c r="H75" s="76">
        <f t="shared" si="46"/>
        <v>436156</v>
      </c>
      <c r="I75" s="76">
        <v>383156</v>
      </c>
      <c r="J75" s="76">
        <f t="shared" si="46"/>
        <v>26500</v>
      </c>
      <c r="K75" s="76">
        <f t="shared" si="46"/>
        <v>0</v>
      </c>
      <c r="L75" s="76">
        <f t="shared" si="46"/>
        <v>26500</v>
      </c>
      <c r="M75" s="76">
        <f t="shared" si="46"/>
        <v>0</v>
      </c>
      <c r="N75" s="76">
        <f t="shared" si="46"/>
        <v>0</v>
      </c>
      <c r="O75" s="74">
        <f t="shared" si="46"/>
        <v>1</v>
      </c>
    </row>
    <row r="76" spans="1:15" s="88" customFormat="1" ht="22.5" customHeight="1" x14ac:dyDescent="0.2">
      <c r="A76" s="85" t="s">
        <v>29</v>
      </c>
      <c r="B76" s="86" t="s">
        <v>301</v>
      </c>
      <c r="C76" s="85"/>
      <c r="D76" s="85"/>
      <c r="E76" s="85"/>
      <c r="F76" s="87">
        <f>F77</f>
        <v>663704</v>
      </c>
      <c r="G76" s="87">
        <f t="shared" si="46"/>
        <v>657287</v>
      </c>
      <c r="H76" s="87">
        <f t="shared" si="46"/>
        <v>436156</v>
      </c>
      <c r="I76" s="87">
        <v>383156</v>
      </c>
      <c r="J76" s="87">
        <f t="shared" si="46"/>
        <v>26500</v>
      </c>
      <c r="K76" s="87">
        <f t="shared" si="46"/>
        <v>0</v>
      </c>
      <c r="L76" s="87">
        <f t="shared" si="46"/>
        <v>26500</v>
      </c>
      <c r="M76" s="87">
        <f t="shared" si="46"/>
        <v>0</v>
      </c>
      <c r="N76" s="87">
        <f t="shared" si="46"/>
        <v>0</v>
      </c>
      <c r="O76" s="85">
        <f t="shared" si="46"/>
        <v>1</v>
      </c>
    </row>
    <row r="77" spans="1:15" s="88" customFormat="1" ht="22.5" customHeight="1" x14ac:dyDescent="0.2">
      <c r="A77" s="85"/>
      <c r="B77" s="86" t="s">
        <v>138</v>
      </c>
      <c r="C77" s="85"/>
      <c r="D77" s="85"/>
      <c r="E77" s="85"/>
      <c r="F77" s="87">
        <f>F78</f>
        <v>663704</v>
      </c>
      <c r="G77" s="87">
        <f t="shared" si="46"/>
        <v>657287</v>
      </c>
      <c r="H77" s="87">
        <f t="shared" si="46"/>
        <v>436156</v>
      </c>
      <c r="I77" s="87">
        <v>383156</v>
      </c>
      <c r="J77" s="87">
        <f t="shared" si="46"/>
        <v>26500</v>
      </c>
      <c r="K77" s="87">
        <f t="shared" si="46"/>
        <v>0</v>
      </c>
      <c r="L77" s="87">
        <f t="shared" si="46"/>
        <v>26500</v>
      </c>
      <c r="M77" s="87">
        <f t="shared" si="46"/>
        <v>0</v>
      </c>
      <c r="N77" s="87">
        <f t="shared" si="46"/>
        <v>0</v>
      </c>
      <c r="O77" s="85">
        <f t="shared" si="46"/>
        <v>1</v>
      </c>
    </row>
    <row r="78" spans="1:15" ht="192.75" customHeight="1" x14ac:dyDescent="0.2">
      <c r="A78" s="77">
        <v>1</v>
      </c>
      <c r="B78" s="78" t="s">
        <v>152</v>
      </c>
      <c r="C78" s="77" t="s">
        <v>237</v>
      </c>
      <c r="D78" s="77" t="s">
        <v>114</v>
      </c>
      <c r="E78" s="77" t="s">
        <v>238</v>
      </c>
      <c r="F78" s="79">
        <v>663704</v>
      </c>
      <c r="G78" s="79">
        <f>390827.975+167497.703+98961.322</f>
        <v>657287</v>
      </c>
      <c r="H78" s="79">
        <v>436156</v>
      </c>
      <c r="I78" s="79">
        <v>383156</v>
      </c>
      <c r="J78" s="79">
        <f>K78+L78+M78+N78</f>
        <v>26500</v>
      </c>
      <c r="K78" s="79"/>
      <c r="L78" s="79">
        <v>26500</v>
      </c>
      <c r="M78" s="79"/>
      <c r="N78" s="79"/>
      <c r="O78" s="77">
        <v>1</v>
      </c>
    </row>
    <row r="79" spans="1:15" s="63" customFormat="1" ht="31.5" x14ac:dyDescent="0.2">
      <c r="A79" s="74" t="s">
        <v>96</v>
      </c>
      <c r="B79" s="75" t="s">
        <v>130</v>
      </c>
      <c r="C79" s="74">
        <v>0</v>
      </c>
      <c r="D79" s="74">
        <v>0</v>
      </c>
      <c r="E79" s="74">
        <v>0</v>
      </c>
      <c r="F79" s="76">
        <f>F80</f>
        <v>360321</v>
      </c>
      <c r="G79" s="76">
        <f t="shared" ref="G79:O79" si="47">G80</f>
        <v>360321</v>
      </c>
      <c r="H79" s="76">
        <f t="shared" si="47"/>
        <v>323000</v>
      </c>
      <c r="I79" s="76">
        <v>187300</v>
      </c>
      <c r="J79" s="76">
        <f t="shared" si="47"/>
        <v>133100</v>
      </c>
      <c r="K79" s="76">
        <f t="shared" si="47"/>
        <v>18400</v>
      </c>
      <c r="L79" s="76">
        <f t="shared" si="47"/>
        <v>0</v>
      </c>
      <c r="M79" s="76">
        <f t="shared" si="47"/>
        <v>114700</v>
      </c>
      <c r="N79" s="76">
        <f t="shared" si="47"/>
        <v>0</v>
      </c>
      <c r="O79" s="74">
        <f t="shared" si="47"/>
        <v>2</v>
      </c>
    </row>
    <row r="80" spans="1:15" s="88" customFormat="1" ht="22.5" customHeight="1" x14ac:dyDescent="0.2">
      <c r="A80" s="85"/>
      <c r="B80" s="86" t="s">
        <v>138</v>
      </c>
      <c r="C80" s="85"/>
      <c r="D80" s="85"/>
      <c r="E80" s="85"/>
      <c r="F80" s="87">
        <f>F81+F82</f>
        <v>360321</v>
      </c>
      <c r="G80" s="87">
        <f t="shared" ref="G80:O80" si="48">G81+G82</f>
        <v>360321</v>
      </c>
      <c r="H80" s="87">
        <f t="shared" si="48"/>
        <v>323000</v>
      </c>
      <c r="I80" s="87">
        <v>187300</v>
      </c>
      <c r="J80" s="87">
        <f t="shared" si="48"/>
        <v>133100</v>
      </c>
      <c r="K80" s="87">
        <f t="shared" si="48"/>
        <v>18400</v>
      </c>
      <c r="L80" s="87">
        <f t="shared" si="48"/>
        <v>0</v>
      </c>
      <c r="M80" s="87">
        <f t="shared" si="48"/>
        <v>114700</v>
      </c>
      <c r="N80" s="87">
        <f t="shared" si="48"/>
        <v>0</v>
      </c>
      <c r="O80" s="85">
        <f t="shared" si="48"/>
        <v>2</v>
      </c>
    </row>
    <row r="81" spans="1:15" ht="85.5" customHeight="1" x14ac:dyDescent="0.2">
      <c r="A81" s="77">
        <v>1</v>
      </c>
      <c r="B81" s="78" t="s">
        <v>157</v>
      </c>
      <c r="C81" s="77" t="s">
        <v>246</v>
      </c>
      <c r="D81" s="77" t="s">
        <v>63</v>
      </c>
      <c r="E81" s="77" t="s">
        <v>247</v>
      </c>
      <c r="F81" s="79">
        <v>72917</v>
      </c>
      <c r="G81" s="79">
        <v>72917</v>
      </c>
      <c r="H81" s="79">
        <v>65000</v>
      </c>
      <c r="I81" s="79">
        <v>13000</v>
      </c>
      <c r="J81" s="79">
        <f>K81+L81+M81+N81</f>
        <v>52000</v>
      </c>
      <c r="K81" s="79">
        <v>13000</v>
      </c>
      <c r="L81" s="79"/>
      <c r="M81" s="79">
        <v>39000</v>
      </c>
      <c r="N81" s="79"/>
      <c r="O81" s="77">
        <v>1</v>
      </c>
    </row>
    <row r="82" spans="1:15" ht="72.75" customHeight="1" x14ac:dyDescent="0.2">
      <c r="A82" s="77">
        <v>2</v>
      </c>
      <c r="B82" s="78" t="s">
        <v>158</v>
      </c>
      <c r="C82" s="77" t="s">
        <v>240</v>
      </c>
      <c r="D82" s="77" t="s">
        <v>63</v>
      </c>
      <c r="E82" s="77" t="s">
        <v>248</v>
      </c>
      <c r="F82" s="79">
        <v>287404</v>
      </c>
      <c r="G82" s="79">
        <v>287404</v>
      </c>
      <c r="H82" s="79">
        <v>258000</v>
      </c>
      <c r="I82" s="79">
        <v>174300</v>
      </c>
      <c r="J82" s="79">
        <f>K82+L82+M82+N82</f>
        <v>81100</v>
      </c>
      <c r="K82" s="79">
        <v>5400</v>
      </c>
      <c r="L82" s="79"/>
      <c r="M82" s="79">
        <v>75700</v>
      </c>
      <c r="N82" s="79"/>
      <c r="O82" s="77">
        <v>1</v>
      </c>
    </row>
    <row r="83" spans="1:15" s="63" customFormat="1" x14ac:dyDescent="0.2">
      <c r="A83" s="74" t="s">
        <v>74</v>
      </c>
      <c r="B83" s="75" t="s">
        <v>131</v>
      </c>
      <c r="C83" s="74"/>
      <c r="D83" s="74"/>
      <c r="E83" s="74"/>
      <c r="F83" s="76">
        <f>F84+F88</f>
        <v>1646913.2180000001</v>
      </c>
      <c r="G83" s="76">
        <f t="shared" ref="G83:O83" si="49">G84+G88</f>
        <v>1585677.5820000002</v>
      </c>
      <c r="H83" s="76">
        <f t="shared" si="49"/>
        <v>1425128</v>
      </c>
      <c r="I83" s="76">
        <v>892699</v>
      </c>
      <c r="J83" s="76">
        <f t="shared" si="49"/>
        <v>532429</v>
      </c>
      <c r="K83" s="76">
        <f t="shared" si="49"/>
        <v>0</v>
      </c>
      <c r="L83" s="76">
        <f t="shared" si="49"/>
        <v>50298</v>
      </c>
      <c r="M83" s="76">
        <f t="shared" si="49"/>
        <v>482131</v>
      </c>
      <c r="N83" s="76">
        <f t="shared" si="49"/>
        <v>0</v>
      </c>
      <c r="O83" s="74">
        <f t="shared" si="49"/>
        <v>7</v>
      </c>
    </row>
    <row r="84" spans="1:15" s="88" customFormat="1" ht="22.5" customHeight="1" x14ac:dyDescent="0.2">
      <c r="A84" s="85"/>
      <c r="B84" s="86" t="s">
        <v>138</v>
      </c>
      <c r="C84" s="85"/>
      <c r="D84" s="85"/>
      <c r="E84" s="85"/>
      <c r="F84" s="87">
        <f>SUM(F85:F87)</f>
        <v>1498677.5820000002</v>
      </c>
      <c r="G84" s="87">
        <f t="shared" ref="G84:O84" si="50">SUM(G85:G87)</f>
        <v>1498677.5820000002</v>
      </c>
      <c r="H84" s="87">
        <f t="shared" si="50"/>
        <v>1337000</v>
      </c>
      <c r="I84" s="87">
        <v>842069</v>
      </c>
      <c r="J84" s="87">
        <f t="shared" si="50"/>
        <v>494931</v>
      </c>
      <c r="K84" s="87">
        <f t="shared" si="50"/>
        <v>0</v>
      </c>
      <c r="L84" s="87">
        <f t="shared" si="50"/>
        <v>12800</v>
      </c>
      <c r="M84" s="87">
        <f t="shared" si="50"/>
        <v>482131</v>
      </c>
      <c r="N84" s="87">
        <f t="shared" si="50"/>
        <v>0</v>
      </c>
      <c r="O84" s="85">
        <f t="shared" si="50"/>
        <v>3</v>
      </c>
    </row>
    <row r="85" spans="1:15" ht="124.5" customHeight="1" x14ac:dyDescent="0.2">
      <c r="A85" s="77">
        <v>1</v>
      </c>
      <c r="B85" s="78" t="s">
        <v>163</v>
      </c>
      <c r="C85" s="77" t="s">
        <v>253</v>
      </c>
      <c r="D85" s="77" t="s">
        <v>63</v>
      </c>
      <c r="E85" s="77" t="s">
        <v>254</v>
      </c>
      <c r="F85" s="79">
        <v>341465</v>
      </c>
      <c r="G85" s="79">
        <v>341465</v>
      </c>
      <c r="H85" s="79">
        <v>307000</v>
      </c>
      <c r="I85" s="79">
        <v>198461</v>
      </c>
      <c r="J85" s="79">
        <f>K85+L85+M85+N85</f>
        <v>108539</v>
      </c>
      <c r="K85" s="79"/>
      <c r="L85" s="79">
        <v>12800</v>
      </c>
      <c r="M85" s="79">
        <v>95739</v>
      </c>
      <c r="N85" s="79"/>
      <c r="O85" s="77">
        <v>1</v>
      </c>
    </row>
    <row r="86" spans="1:15" ht="138" customHeight="1" x14ac:dyDescent="0.2">
      <c r="A86" s="77">
        <v>2</v>
      </c>
      <c r="B86" s="78" t="s">
        <v>164</v>
      </c>
      <c r="C86" s="77" t="s">
        <v>255</v>
      </c>
      <c r="D86" s="77" t="s">
        <v>63</v>
      </c>
      <c r="E86" s="77" t="s">
        <v>256</v>
      </c>
      <c r="F86" s="79">
        <v>991810.06900000002</v>
      </c>
      <c r="G86" s="79">
        <v>991810.06900000002</v>
      </c>
      <c r="H86" s="79">
        <v>880000</v>
      </c>
      <c r="I86" s="79">
        <v>571608</v>
      </c>
      <c r="J86" s="79">
        <f>K86+L86+M86+N86</f>
        <v>308392</v>
      </c>
      <c r="K86" s="79"/>
      <c r="L86" s="79"/>
      <c r="M86" s="79">
        <v>308392</v>
      </c>
      <c r="N86" s="79"/>
      <c r="O86" s="77">
        <v>1</v>
      </c>
    </row>
    <row r="87" spans="1:15" ht="94.5" customHeight="1" x14ac:dyDescent="0.2">
      <c r="A87" s="77">
        <v>3</v>
      </c>
      <c r="B87" s="78" t="s">
        <v>165</v>
      </c>
      <c r="C87" s="77" t="s">
        <v>257</v>
      </c>
      <c r="D87" s="77" t="s">
        <v>63</v>
      </c>
      <c r="E87" s="77" t="s">
        <v>69</v>
      </c>
      <c r="F87" s="79">
        <v>165402.51300000001</v>
      </c>
      <c r="G87" s="79">
        <v>165402.51300000001</v>
      </c>
      <c r="H87" s="79">
        <v>150000</v>
      </c>
      <c r="I87" s="79">
        <v>72000</v>
      </c>
      <c r="J87" s="79">
        <f>K87+L87+M87+N87</f>
        <v>78000</v>
      </c>
      <c r="K87" s="79"/>
      <c r="L87" s="79"/>
      <c r="M87" s="79">
        <v>78000</v>
      </c>
      <c r="N87" s="79"/>
      <c r="O87" s="77">
        <v>1</v>
      </c>
    </row>
    <row r="88" spans="1:15" s="88" customFormat="1" ht="22.5" customHeight="1" x14ac:dyDescent="0.2">
      <c r="A88" s="85"/>
      <c r="B88" s="86" t="s">
        <v>135</v>
      </c>
      <c r="C88" s="85"/>
      <c r="D88" s="85"/>
      <c r="E88" s="85"/>
      <c r="F88" s="87">
        <f>F89</f>
        <v>148235.636</v>
      </c>
      <c r="G88" s="87">
        <f t="shared" ref="G88:O88" si="51">G89</f>
        <v>87000</v>
      </c>
      <c r="H88" s="87">
        <f t="shared" si="51"/>
        <v>88128</v>
      </c>
      <c r="I88" s="87">
        <v>50630</v>
      </c>
      <c r="J88" s="87">
        <f t="shared" si="51"/>
        <v>37498</v>
      </c>
      <c r="K88" s="87">
        <f t="shared" si="51"/>
        <v>0</v>
      </c>
      <c r="L88" s="87">
        <f t="shared" si="51"/>
        <v>37498</v>
      </c>
      <c r="M88" s="87">
        <f t="shared" si="51"/>
        <v>0</v>
      </c>
      <c r="N88" s="87">
        <f t="shared" si="51"/>
        <v>0</v>
      </c>
      <c r="O88" s="85">
        <f t="shared" si="51"/>
        <v>4</v>
      </c>
    </row>
    <row r="89" spans="1:15" s="83" customFormat="1" ht="78" customHeight="1" x14ac:dyDescent="0.2">
      <c r="A89" s="80" t="s">
        <v>147</v>
      </c>
      <c r="B89" s="72" t="s">
        <v>169</v>
      </c>
      <c r="C89" s="80"/>
      <c r="D89" s="80"/>
      <c r="E89" s="80"/>
      <c r="F89" s="81">
        <f>SUM(F90:F93)</f>
        <v>148235.636</v>
      </c>
      <c r="G89" s="81">
        <f t="shared" ref="G89:O89" si="52">SUM(G90:G93)</f>
        <v>87000</v>
      </c>
      <c r="H89" s="81">
        <f t="shared" si="52"/>
        <v>88128</v>
      </c>
      <c r="I89" s="81">
        <v>50630</v>
      </c>
      <c r="J89" s="81">
        <f t="shared" si="52"/>
        <v>37498</v>
      </c>
      <c r="K89" s="81">
        <f t="shared" si="52"/>
        <v>0</v>
      </c>
      <c r="L89" s="81">
        <f t="shared" si="52"/>
        <v>37498</v>
      </c>
      <c r="M89" s="81">
        <f t="shared" si="52"/>
        <v>0</v>
      </c>
      <c r="N89" s="81">
        <f t="shared" si="52"/>
        <v>0</v>
      </c>
      <c r="O89" s="80">
        <f t="shared" si="52"/>
        <v>4</v>
      </c>
    </row>
    <row r="90" spans="1:15" ht="54.75" customHeight="1" x14ac:dyDescent="0.2">
      <c r="A90" s="77">
        <v>1</v>
      </c>
      <c r="B90" s="78" t="s">
        <v>91</v>
      </c>
      <c r="C90" s="77" t="s">
        <v>230</v>
      </c>
      <c r="D90" s="77" t="s">
        <v>59</v>
      </c>
      <c r="E90" s="77" t="s">
        <v>92</v>
      </c>
      <c r="F90" s="79">
        <v>57237</v>
      </c>
      <c r="G90" s="79">
        <v>27000</v>
      </c>
      <c r="H90" s="79">
        <v>27000</v>
      </c>
      <c r="I90" s="79">
        <v>24630</v>
      </c>
      <c r="J90" s="79">
        <f>K90+L90+M90+N90</f>
        <v>2370</v>
      </c>
      <c r="K90" s="79"/>
      <c r="L90" s="79">
        <v>2370</v>
      </c>
      <c r="M90" s="79"/>
      <c r="N90" s="79"/>
      <c r="O90" s="77">
        <v>1</v>
      </c>
    </row>
    <row r="91" spans="1:15" ht="54.75" customHeight="1" x14ac:dyDescent="0.2">
      <c r="A91" s="77">
        <v>2</v>
      </c>
      <c r="B91" s="78" t="s">
        <v>89</v>
      </c>
      <c r="C91" s="77" t="s">
        <v>230</v>
      </c>
      <c r="D91" s="77" t="s">
        <v>59</v>
      </c>
      <c r="E91" s="77" t="s">
        <v>90</v>
      </c>
      <c r="F91" s="79">
        <v>53924</v>
      </c>
      <c r="G91" s="79">
        <v>30000</v>
      </c>
      <c r="H91" s="79">
        <v>30000</v>
      </c>
      <c r="I91" s="79">
        <v>23000</v>
      </c>
      <c r="J91" s="79">
        <f>K91+L91+M91+N91</f>
        <v>7000</v>
      </c>
      <c r="K91" s="79"/>
      <c r="L91" s="79">
        <v>7000</v>
      </c>
      <c r="M91" s="79"/>
      <c r="N91" s="79"/>
      <c r="O91" s="77">
        <v>1</v>
      </c>
    </row>
    <row r="92" spans="1:15" ht="78" customHeight="1" x14ac:dyDescent="0.2">
      <c r="A92" s="77">
        <v>3</v>
      </c>
      <c r="B92" s="78" t="s">
        <v>170</v>
      </c>
      <c r="C92" s="77" t="s">
        <v>241</v>
      </c>
      <c r="D92" s="77" t="s">
        <v>78</v>
      </c>
      <c r="E92" s="77" t="s">
        <v>262</v>
      </c>
      <c r="F92" s="79">
        <v>10152.112999999999</v>
      </c>
      <c r="G92" s="79">
        <v>8000</v>
      </c>
      <c r="H92" s="79">
        <v>8000</v>
      </c>
      <c r="I92" s="79">
        <v>0</v>
      </c>
      <c r="J92" s="79">
        <f>K92+L92+M92+N92</f>
        <v>8000</v>
      </c>
      <c r="K92" s="79"/>
      <c r="L92" s="79">
        <v>8000</v>
      </c>
      <c r="M92" s="79"/>
      <c r="N92" s="79"/>
      <c r="O92" s="77">
        <v>1</v>
      </c>
    </row>
    <row r="93" spans="1:15" ht="54.75" customHeight="1" x14ac:dyDescent="0.2">
      <c r="A93" s="77">
        <v>4</v>
      </c>
      <c r="B93" s="78" t="s">
        <v>87</v>
      </c>
      <c r="C93" s="77" t="s">
        <v>241</v>
      </c>
      <c r="D93" s="77" t="s">
        <v>78</v>
      </c>
      <c r="E93" s="77" t="s">
        <v>88</v>
      </c>
      <c r="F93" s="79">
        <v>26922.523000000001</v>
      </c>
      <c r="G93" s="79">
        <v>22000</v>
      </c>
      <c r="H93" s="79">
        <v>23128</v>
      </c>
      <c r="I93" s="79">
        <v>3000</v>
      </c>
      <c r="J93" s="79">
        <f>K93+L93+M93+N93</f>
        <v>20128</v>
      </c>
      <c r="K93" s="79"/>
      <c r="L93" s="79">
        <v>20128</v>
      </c>
      <c r="M93" s="79"/>
      <c r="N93" s="79"/>
      <c r="O93" s="77">
        <v>1</v>
      </c>
    </row>
    <row r="94" spans="1:15" s="63" customFormat="1" ht="22.5" customHeight="1" x14ac:dyDescent="0.2">
      <c r="A94" s="74" t="s">
        <v>77</v>
      </c>
      <c r="B94" s="75" t="s">
        <v>37</v>
      </c>
      <c r="C94" s="74"/>
      <c r="D94" s="74"/>
      <c r="E94" s="74"/>
      <c r="F94" s="76">
        <f>F95</f>
        <v>216978.26199999999</v>
      </c>
      <c r="G94" s="76">
        <f t="shared" ref="G94:O95" si="53">G95</f>
        <v>216978.26199999999</v>
      </c>
      <c r="H94" s="76">
        <f t="shared" si="53"/>
        <v>190000</v>
      </c>
      <c r="I94" s="76">
        <v>100000</v>
      </c>
      <c r="J94" s="76">
        <f t="shared" si="53"/>
        <v>90000</v>
      </c>
      <c r="K94" s="76">
        <f t="shared" si="53"/>
        <v>0</v>
      </c>
      <c r="L94" s="76">
        <f t="shared" si="53"/>
        <v>0</v>
      </c>
      <c r="M94" s="76">
        <f t="shared" si="53"/>
        <v>0</v>
      </c>
      <c r="N94" s="76">
        <f t="shared" si="53"/>
        <v>90000</v>
      </c>
      <c r="O94" s="74">
        <f t="shared" si="53"/>
        <v>1</v>
      </c>
    </row>
    <row r="95" spans="1:15" s="88" customFormat="1" ht="22.5" customHeight="1" x14ac:dyDescent="0.2">
      <c r="A95" s="85"/>
      <c r="B95" s="86" t="s">
        <v>138</v>
      </c>
      <c r="C95" s="85"/>
      <c r="D95" s="85"/>
      <c r="E95" s="85"/>
      <c r="F95" s="87">
        <f>F96</f>
        <v>216978.26199999999</v>
      </c>
      <c r="G95" s="87">
        <f t="shared" si="53"/>
        <v>216978.26199999999</v>
      </c>
      <c r="H95" s="87">
        <f t="shared" si="53"/>
        <v>190000</v>
      </c>
      <c r="I95" s="87">
        <v>100000</v>
      </c>
      <c r="J95" s="87">
        <f t="shared" si="53"/>
        <v>90000</v>
      </c>
      <c r="K95" s="87">
        <f t="shared" si="53"/>
        <v>0</v>
      </c>
      <c r="L95" s="87">
        <f t="shared" si="53"/>
        <v>0</v>
      </c>
      <c r="M95" s="87">
        <f t="shared" si="53"/>
        <v>0</v>
      </c>
      <c r="N95" s="87">
        <f t="shared" si="53"/>
        <v>90000</v>
      </c>
      <c r="O95" s="85">
        <f t="shared" si="53"/>
        <v>1</v>
      </c>
    </row>
    <row r="96" spans="1:15" ht="63" x14ac:dyDescent="0.2">
      <c r="A96" s="77">
        <v>1</v>
      </c>
      <c r="B96" s="78" t="s">
        <v>177</v>
      </c>
      <c r="C96" s="77" t="s">
        <v>307</v>
      </c>
      <c r="D96" s="77" t="s">
        <v>59</v>
      </c>
      <c r="E96" s="77" t="s">
        <v>270</v>
      </c>
      <c r="F96" s="79">
        <v>216978.26199999999</v>
      </c>
      <c r="G96" s="79">
        <v>216978.26199999999</v>
      </c>
      <c r="H96" s="79">
        <v>190000</v>
      </c>
      <c r="I96" s="79">
        <v>100000</v>
      </c>
      <c r="J96" s="79">
        <f>K96+L96+M96+N96</f>
        <v>90000</v>
      </c>
      <c r="K96" s="79"/>
      <c r="L96" s="79"/>
      <c r="M96" s="79"/>
      <c r="N96" s="79">
        <v>90000</v>
      </c>
      <c r="O96" s="77">
        <v>1</v>
      </c>
    </row>
    <row r="97" spans="1:15" s="63" customFormat="1" ht="22.5" customHeight="1" x14ac:dyDescent="0.2">
      <c r="A97" s="74" t="s">
        <v>108</v>
      </c>
      <c r="B97" s="75" t="s">
        <v>20</v>
      </c>
      <c r="C97" s="74"/>
      <c r="D97" s="74"/>
      <c r="E97" s="74"/>
      <c r="F97" s="76">
        <f>F98</f>
        <v>29150</v>
      </c>
      <c r="G97" s="76">
        <f t="shared" ref="G97:O98" si="54">G98</f>
        <v>29150</v>
      </c>
      <c r="H97" s="76">
        <f t="shared" si="54"/>
        <v>26400</v>
      </c>
      <c r="I97" s="76">
        <v>900</v>
      </c>
      <c r="J97" s="76">
        <f t="shared" si="54"/>
        <v>22000</v>
      </c>
      <c r="K97" s="76">
        <f t="shared" si="54"/>
        <v>22000</v>
      </c>
      <c r="L97" s="76">
        <f t="shared" si="54"/>
        <v>0</v>
      </c>
      <c r="M97" s="76">
        <f t="shared" si="54"/>
        <v>0</v>
      </c>
      <c r="N97" s="76">
        <f t="shared" si="54"/>
        <v>0</v>
      </c>
      <c r="O97" s="74">
        <f t="shared" si="54"/>
        <v>1</v>
      </c>
    </row>
    <row r="98" spans="1:15" s="88" customFormat="1" ht="22.5" customHeight="1" x14ac:dyDescent="0.2">
      <c r="A98" s="85"/>
      <c r="B98" s="86" t="s">
        <v>135</v>
      </c>
      <c r="C98" s="85"/>
      <c r="D98" s="85"/>
      <c r="E98" s="85"/>
      <c r="F98" s="87">
        <f>F99</f>
        <v>29150</v>
      </c>
      <c r="G98" s="87">
        <f t="shared" si="54"/>
        <v>29150</v>
      </c>
      <c r="H98" s="87">
        <f t="shared" si="54"/>
        <v>26400</v>
      </c>
      <c r="I98" s="87">
        <v>900</v>
      </c>
      <c r="J98" s="87">
        <f t="shared" si="54"/>
        <v>22000</v>
      </c>
      <c r="K98" s="87">
        <f t="shared" si="54"/>
        <v>22000</v>
      </c>
      <c r="L98" s="87">
        <f t="shared" si="54"/>
        <v>0</v>
      </c>
      <c r="M98" s="87">
        <f t="shared" si="54"/>
        <v>0</v>
      </c>
      <c r="N98" s="87">
        <f t="shared" si="54"/>
        <v>0</v>
      </c>
      <c r="O98" s="85">
        <f t="shared" si="54"/>
        <v>1</v>
      </c>
    </row>
    <row r="99" spans="1:15" ht="57.75" customHeight="1" x14ac:dyDescent="0.2">
      <c r="A99" s="77">
        <v>1</v>
      </c>
      <c r="B99" s="78" t="s">
        <v>180</v>
      </c>
      <c r="C99" s="77" t="s">
        <v>21</v>
      </c>
      <c r="D99" s="77" t="s">
        <v>59</v>
      </c>
      <c r="E99" s="77" t="s">
        <v>272</v>
      </c>
      <c r="F99" s="79">
        <v>29150</v>
      </c>
      <c r="G99" s="79">
        <v>29150</v>
      </c>
      <c r="H99" s="79">
        <v>26400</v>
      </c>
      <c r="I99" s="79">
        <v>900</v>
      </c>
      <c r="J99" s="79">
        <f t="shared" ref="J99" si="55">K99+L99+M99</f>
        <v>22000</v>
      </c>
      <c r="K99" s="79">
        <v>22000</v>
      </c>
      <c r="L99" s="79"/>
      <c r="M99" s="79"/>
      <c r="N99" s="79"/>
      <c r="O99" s="77">
        <v>1</v>
      </c>
    </row>
    <row r="100" spans="1:15" s="63" customFormat="1" ht="60" customHeight="1" x14ac:dyDescent="0.2">
      <c r="A100" s="74" t="s">
        <v>109</v>
      </c>
      <c r="B100" s="75" t="s">
        <v>52</v>
      </c>
      <c r="C100" s="74"/>
      <c r="D100" s="74"/>
      <c r="E100" s="74"/>
      <c r="F100" s="76">
        <f>F101</f>
        <v>1339835.6030000001</v>
      </c>
      <c r="G100" s="76">
        <f t="shared" ref="G100:O100" si="56">G101</f>
        <v>764611</v>
      </c>
      <c r="H100" s="76">
        <f t="shared" si="56"/>
        <v>764611</v>
      </c>
      <c r="I100" s="76">
        <v>268359</v>
      </c>
      <c r="J100" s="76">
        <f t="shared" si="56"/>
        <v>492246</v>
      </c>
      <c r="K100" s="76">
        <f t="shared" si="56"/>
        <v>204300</v>
      </c>
      <c r="L100" s="76">
        <f t="shared" si="56"/>
        <v>287946</v>
      </c>
      <c r="M100" s="76">
        <f t="shared" si="56"/>
        <v>0</v>
      </c>
      <c r="N100" s="76">
        <f t="shared" si="56"/>
        <v>0</v>
      </c>
      <c r="O100" s="74">
        <f t="shared" si="56"/>
        <v>13</v>
      </c>
    </row>
    <row r="101" spans="1:15" s="88" customFormat="1" ht="22.5" customHeight="1" x14ac:dyDescent="0.2">
      <c r="A101" s="85"/>
      <c r="B101" s="86" t="s">
        <v>138</v>
      </c>
      <c r="C101" s="85"/>
      <c r="D101" s="85"/>
      <c r="E101" s="85"/>
      <c r="F101" s="87">
        <f t="shared" ref="F101:O101" si="57">F102+F106</f>
        <v>1339835.6030000001</v>
      </c>
      <c r="G101" s="87">
        <f t="shared" si="57"/>
        <v>764611</v>
      </c>
      <c r="H101" s="87">
        <f t="shared" si="57"/>
        <v>764611</v>
      </c>
      <c r="I101" s="87">
        <v>268359</v>
      </c>
      <c r="J101" s="87">
        <f t="shared" si="57"/>
        <v>492246</v>
      </c>
      <c r="K101" s="87">
        <f t="shared" si="57"/>
        <v>204300</v>
      </c>
      <c r="L101" s="87">
        <f t="shared" si="57"/>
        <v>287946</v>
      </c>
      <c r="M101" s="87">
        <f t="shared" si="57"/>
        <v>0</v>
      </c>
      <c r="N101" s="87">
        <f t="shared" si="57"/>
        <v>0</v>
      </c>
      <c r="O101" s="85">
        <f t="shared" si="57"/>
        <v>13</v>
      </c>
    </row>
    <row r="102" spans="1:15" s="83" customFormat="1" ht="42.75" customHeight="1" x14ac:dyDescent="0.2">
      <c r="A102" s="80" t="s">
        <v>147</v>
      </c>
      <c r="B102" s="72" t="s">
        <v>303</v>
      </c>
      <c r="C102" s="80"/>
      <c r="D102" s="80"/>
      <c r="E102" s="80"/>
      <c r="F102" s="81">
        <f>SUM(F103:F105)</f>
        <v>420783.26600000006</v>
      </c>
      <c r="G102" s="81">
        <f t="shared" ref="G102:O102" si="58">SUM(G103:G105)</f>
        <v>218111</v>
      </c>
      <c r="H102" s="81">
        <f t="shared" si="58"/>
        <v>218111</v>
      </c>
      <c r="I102" s="81">
        <v>61165</v>
      </c>
      <c r="J102" s="81">
        <f t="shared" si="58"/>
        <v>156946</v>
      </c>
      <c r="K102" s="81">
        <f t="shared" si="58"/>
        <v>0</v>
      </c>
      <c r="L102" s="81">
        <f t="shared" si="58"/>
        <v>156946</v>
      </c>
      <c r="M102" s="81">
        <f t="shared" si="58"/>
        <v>0</v>
      </c>
      <c r="N102" s="81">
        <f t="shared" si="58"/>
        <v>0</v>
      </c>
      <c r="O102" s="80">
        <f t="shared" si="58"/>
        <v>3</v>
      </c>
    </row>
    <row r="103" spans="1:15" ht="117" customHeight="1" x14ac:dyDescent="0.2">
      <c r="A103" s="77">
        <v>1</v>
      </c>
      <c r="B103" s="78" t="s">
        <v>184</v>
      </c>
      <c r="C103" s="77" t="s">
        <v>275</v>
      </c>
      <c r="D103" s="77" t="s">
        <v>78</v>
      </c>
      <c r="E103" s="77" t="s">
        <v>276</v>
      </c>
      <c r="F103" s="79">
        <v>61535.264999999999</v>
      </c>
      <c r="G103" s="79">
        <v>61000</v>
      </c>
      <c r="H103" s="79">
        <v>61000</v>
      </c>
      <c r="I103" s="79">
        <v>11000</v>
      </c>
      <c r="J103" s="79">
        <f t="shared" ref="J103:J105" si="59">K103+L103+M103</f>
        <v>50000</v>
      </c>
      <c r="K103" s="79"/>
      <c r="L103" s="79">
        <v>50000</v>
      </c>
      <c r="M103" s="79"/>
      <c r="N103" s="79"/>
      <c r="O103" s="77">
        <v>1</v>
      </c>
    </row>
    <row r="104" spans="1:15" ht="66" customHeight="1" x14ac:dyDescent="0.2">
      <c r="A104" s="77">
        <v>2</v>
      </c>
      <c r="B104" s="78" t="s">
        <v>182</v>
      </c>
      <c r="C104" s="77" t="s">
        <v>273</v>
      </c>
      <c r="D104" s="77" t="s">
        <v>78</v>
      </c>
      <c r="E104" s="77" t="s">
        <v>304</v>
      </c>
      <c r="F104" s="79">
        <v>133577.01</v>
      </c>
      <c r="G104" s="79">
        <v>75000</v>
      </c>
      <c r="H104" s="79">
        <v>75000</v>
      </c>
      <c r="I104" s="79">
        <v>25000</v>
      </c>
      <c r="J104" s="79">
        <f t="shared" si="59"/>
        <v>50000</v>
      </c>
      <c r="K104" s="79"/>
      <c r="L104" s="79">
        <v>50000</v>
      </c>
      <c r="M104" s="79"/>
      <c r="N104" s="79"/>
      <c r="O104" s="77">
        <v>1</v>
      </c>
    </row>
    <row r="105" spans="1:15" ht="81.75" customHeight="1" x14ac:dyDescent="0.2">
      <c r="A105" s="77">
        <v>3</v>
      </c>
      <c r="B105" s="78" t="s">
        <v>183</v>
      </c>
      <c r="C105" s="77" t="s">
        <v>234</v>
      </c>
      <c r="D105" s="77" t="s">
        <v>78</v>
      </c>
      <c r="E105" s="77" t="s">
        <v>274</v>
      </c>
      <c r="F105" s="79">
        <v>225670.99100000001</v>
      </c>
      <c r="G105" s="79">
        <f>56946+25165</f>
        <v>82111</v>
      </c>
      <c r="H105" s="79">
        <f>56946+25165</f>
        <v>82111</v>
      </c>
      <c r="I105" s="79">
        <v>25165</v>
      </c>
      <c r="J105" s="79">
        <f t="shared" si="59"/>
        <v>56946</v>
      </c>
      <c r="K105" s="79"/>
      <c r="L105" s="79">
        <v>56946</v>
      </c>
      <c r="M105" s="79"/>
      <c r="N105" s="79"/>
      <c r="O105" s="77">
        <v>1</v>
      </c>
    </row>
    <row r="106" spans="1:15" s="83" customFormat="1" ht="57" customHeight="1" x14ac:dyDescent="0.2">
      <c r="A106" s="80" t="s">
        <v>302</v>
      </c>
      <c r="B106" s="72" t="s">
        <v>185</v>
      </c>
      <c r="C106" s="80"/>
      <c r="D106" s="80"/>
      <c r="E106" s="80"/>
      <c r="F106" s="81">
        <f>SUM(F107:F116)</f>
        <v>919052.33700000006</v>
      </c>
      <c r="G106" s="81">
        <f t="shared" ref="G106:O106" si="60">SUM(G107:G116)</f>
        <v>546500</v>
      </c>
      <c r="H106" s="81">
        <f t="shared" si="60"/>
        <v>546500</v>
      </c>
      <c r="I106" s="81">
        <v>207194</v>
      </c>
      <c r="J106" s="81">
        <f t="shared" si="60"/>
        <v>335300</v>
      </c>
      <c r="K106" s="81">
        <f t="shared" si="60"/>
        <v>204300</v>
      </c>
      <c r="L106" s="81">
        <f t="shared" si="60"/>
        <v>131000</v>
      </c>
      <c r="M106" s="81">
        <f t="shared" si="60"/>
        <v>0</v>
      </c>
      <c r="N106" s="81">
        <f t="shared" si="60"/>
        <v>0</v>
      </c>
      <c r="O106" s="80">
        <f t="shared" si="60"/>
        <v>10</v>
      </c>
    </row>
    <row r="107" spans="1:15" ht="90.75" customHeight="1" x14ac:dyDescent="0.2">
      <c r="A107" s="77">
        <v>1</v>
      </c>
      <c r="B107" s="78" t="s">
        <v>186</v>
      </c>
      <c r="C107" s="77" t="s">
        <v>273</v>
      </c>
      <c r="D107" s="77" t="s">
        <v>63</v>
      </c>
      <c r="E107" s="77" t="s">
        <v>277</v>
      </c>
      <c r="F107" s="79">
        <v>147164.864</v>
      </c>
      <c r="G107" s="79">
        <v>128000</v>
      </c>
      <c r="H107" s="79">
        <v>128000</v>
      </c>
      <c r="I107" s="79">
        <v>95000</v>
      </c>
      <c r="J107" s="79">
        <f t="shared" ref="J107:J116" si="61">K107+L107+M107</f>
        <v>33000</v>
      </c>
      <c r="K107" s="79"/>
      <c r="L107" s="79">
        <v>33000</v>
      </c>
      <c r="M107" s="79"/>
      <c r="N107" s="79"/>
      <c r="O107" s="77">
        <v>1</v>
      </c>
    </row>
    <row r="108" spans="1:15" ht="92.25" customHeight="1" x14ac:dyDescent="0.2">
      <c r="A108" s="77">
        <v>2</v>
      </c>
      <c r="B108" s="78" t="s">
        <v>187</v>
      </c>
      <c r="C108" s="77" t="s">
        <v>273</v>
      </c>
      <c r="D108" s="77" t="s">
        <v>63</v>
      </c>
      <c r="E108" s="77" t="s">
        <v>278</v>
      </c>
      <c r="F108" s="79">
        <v>195705.47899999999</v>
      </c>
      <c r="G108" s="79">
        <v>100000</v>
      </c>
      <c r="H108" s="79">
        <v>100000</v>
      </c>
      <c r="I108" s="79">
        <v>2000</v>
      </c>
      <c r="J108" s="79">
        <f t="shared" si="61"/>
        <v>98000</v>
      </c>
      <c r="K108" s="79"/>
      <c r="L108" s="79">
        <v>98000</v>
      </c>
      <c r="M108" s="79"/>
      <c r="N108" s="79"/>
      <c r="O108" s="77">
        <v>1</v>
      </c>
    </row>
    <row r="109" spans="1:15" ht="62.25" customHeight="1" x14ac:dyDescent="0.2">
      <c r="A109" s="77">
        <v>3</v>
      </c>
      <c r="B109" s="78" t="s">
        <v>190</v>
      </c>
      <c r="C109" s="77" t="s">
        <v>241</v>
      </c>
      <c r="D109" s="77" t="s">
        <v>59</v>
      </c>
      <c r="E109" s="77" t="s">
        <v>281</v>
      </c>
      <c r="F109" s="79">
        <v>71318.634999999995</v>
      </c>
      <c r="G109" s="79">
        <v>41000</v>
      </c>
      <c r="H109" s="79">
        <v>41000</v>
      </c>
      <c r="I109" s="79">
        <v>12000</v>
      </c>
      <c r="J109" s="79">
        <f t="shared" si="61"/>
        <v>29000</v>
      </c>
      <c r="K109" s="79">
        <v>29000</v>
      </c>
      <c r="L109" s="79"/>
      <c r="M109" s="79"/>
      <c r="N109" s="79"/>
      <c r="O109" s="77">
        <v>1</v>
      </c>
    </row>
    <row r="110" spans="1:15" ht="92.25" customHeight="1" x14ac:dyDescent="0.2">
      <c r="A110" s="77">
        <v>4</v>
      </c>
      <c r="B110" s="78" t="s">
        <v>192</v>
      </c>
      <c r="C110" s="77" t="s">
        <v>251</v>
      </c>
      <c r="D110" s="77" t="s">
        <v>59</v>
      </c>
      <c r="E110" s="77" t="s">
        <v>283</v>
      </c>
      <c r="F110" s="79">
        <v>45000</v>
      </c>
      <c r="G110" s="79">
        <v>31500</v>
      </c>
      <c r="H110" s="79">
        <v>31500</v>
      </c>
      <c r="I110" s="79">
        <v>24194</v>
      </c>
      <c r="J110" s="79">
        <f t="shared" si="61"/>
        <v>7300</v>
      </c>
      <c r="K110" s="79">
        <v>7300</v>
      </c>
      <c r="L110" s="79"/>
      <c r="M110" s="79"/>
      <c r="N110" s="79"/>
      <c r="O110" s="77">
        <v>1</v>
      </c>
    </row>
    <row r="111" spans="1:15" ht="60.75" customHeight="1" x14ac:dyDescent="0.2">
      <c r="A111" s="77">
        <v>5</v>
      </c>
      <c r="B111" s="78" t="s">
        <v>193</v>
      </c>
      <c r="C111" s="77" t="s">
        <v>230</v>
      </c>
      <c r="D111" s="77" t="s">
        <v>59</v>
      </c>
      <c r="E111" s="77" t="s">
        <v>86</v>
      </c>
      <c r="F111" s="79">
        <v>31482</v>
      </c>
      <c r="G111" s="79">
        <v>25000</v>
      </c>
      <c r="H111" s="79">
        <v>25000</v>
      </c>
      <c r="I111" s="79">
        <v>11000</v>
      </c>
      <c r="J111" s="79">
        <f t="shared" si="61"/>
        <v>14000</v>
      </c>
      <c r="K111" s="79">
        <v>14000</v>
      </c>
      <c r="L111" s="79"/>
      <c r="M111" s="79"/>
      <c r="N111" s="79"/>
      <c r="O111" s="77">
        <v>1</v>
      </c>
    </row>
    <row r="112" spans="1:15" ht="90.75" customHeight="1" x14ac:dyDescent="0.2">
      <c r="A112" s="77">
        <v>6</v>
      </c>
      <c r="B112" s="78" t="s">
        <v>195</v>
      </c>
      <c r="C112" s="77" t="s">
        <v>263</v>
      </c>
      <c r="D112" s="77" t="s">
        <v>63</v>
      </c>
      <c r="E112" s="77" t="s">
        <v>286</v>
      </c>
      <c r="F112" s="79">
        <v>130468</v>
      </c>
      <c r="G112" s="79">
        <v>63000</v>
      </c>
      <c r="H112" s="79">
        <v>63000</v>
      </c>
      <c r="I112" s="79">
        <v>20000</v>
      </c>
      <c r="J112" s="79">
        <f t="shared" si="61"/>
        <v>43000</v>
      </c>
      <c r="K112" s="79">
        <v>43000</v>
      </c>
      <c r="L112" s="79"/>
      <c r="M112" s="79"/>
      <c r="N112" s="79"/>
      <c r="O112" s="77">
        <v>1</v>
      </c>
    </row>
    <row r="113" spans="1:21" ht="62.25" customHeight="1" x14ac:dyDescent="0.2">
      <c r="A113" s="77">
        <v>7</v>
      </c>
      <c r="B113" s="78" t="s">
        <v>196</v>
      </c>
      <c r="C113" s="77" t="s">
        <v>263</v>
      </c>
      <c r="D113" s="77" t="s">
        <v>59</v>
      </c>
      <c r="E113" s="77" t="s">
        <v>287</v>
      </c>
      <c r="F113" s="79">
        <v>68854.206000000006</v>
      </c>
      <c r="G113" s="79">
        <v>34000</v>
      </c>
      <c r="H113" s="79">
        <v>34000</v>
      </c>
      <c r="I113" s="79">
        <v>0</v>
      </c>
      <c r="J113" s="79">
        <f>K113+L113+M113</f>
        <v>30000</v>
      </c>
      <c r="K113" s="79">
        <v>30000</v>
      </c>
      <c r="L113" s="79"/>
      <c r="M113" s="79"/>
      <c r="N113" s="79"/>
      <c r="O113" s="77">
        <v>1</v>
      </c>
    </row>
    <row r="114" spans="1:21" ht="87.75" customHeight="1" x14ac:dyDescent="0.2">
      <c r="A114" s="77">
        <v>8</v>
      </c>
      <c r="B114" s="78" t="s">
        <v>197</v>
      </c>
      <c r="C114" s="77" t="s">
        <v>85</v>
      </c>
      <c r="D114" s="77" t="s">
        <v>59</v>
      </c>
      <c r="E114" s="77" t="s">
        <v>288</v>
      </c>
      <c r="F114" s="79">
        <v>14989</v>
      </c>
      <c r="G114" s="79">
        <v>14000</v>
      </c>
      <c r="H114" s="79">
        <v>14000</v>
      </c>
      <c r="I114" s="79">
        <v>10000</v>
      </c>
      <c r="J114" s="79">
        <f t="shared" si="61"/>
        <v>4000</v>
      </c>
      <c r="K114" s="79">
        <v>4000</v>
      </c>
      <c r="L114" s="79"/>
      <c r="M114" s="79"/>
      <c r="N114" s="79"/>
      <c r="O114" s="77">
        <v>1</v>
      </c>
    </row>
    <row r="115" spans="1:21" ht="70.5" customHeight="1" x14ac:dyDescent="0.2">
      <c r="A115" s="77">
        <v>9</v>
      </c>
      <c r="B115" s="78" t="s">
        <v>198</v>
      </c>
      <c r="C115" s="77" t="s">
        <v>241</v>
      </c>
      <c r="D115" s="77" t="s">
        <v>59</v>
      </c>
      <c r="E115" s="77" t="s">
        <v>289</v>
      </c>
      <c r="F115" s="79">
        <v>75837.816999999995</v>
      </c>
      <c r="G115" s="79">
        <v>10000</v>
      </c>
      <c r="H115" s="79">
        <v>10000</v>
      </c>
      <c r="I115" s="79">
        <v>3000</v>
      </c>
      <c r="J115" s="79">
        <f t="shared" si="61"/>
        <v>7000</v>
      </c>
      <c r="K115" s="79">
        <v>7000</v>
      </c>
      <c r="L115" s="79"/>
      <c r="M115" s="79"/>
      <c r="N115" s="79"/>
      <c r="O115" s="77">
        <v>1</v>
      </c>
    </row>
    <row r="116" spans="1:21" ht="79.5" customHeight="1" x14ac:dyDescent="0.2">
      <c r="A116" s="77">
        <v>10</v>
      </c>
      <c r="B116" s="78" t="s">
        <v>200</v>
      </c>
      <c r="C116" s="77" t="s">
        <v>242</v>
      </c>
      <c r="D116" s="77" t="s">
        <v>59</v>
      </c>
      <c r="E116" s="77" t="s">
        <v>292</v>
      </c>
      <c r="F116" s="79">
        <v>138232.33600000001</v>
      </c>
      <c r="G116" s="79">
        <v>100000</v>
      </c>
      <c r="H116" s="79">
        <v>100000</v>
      </c>
      <c r="I116" s="79">
        <v>30000</v>
      </c>
      <c r="J116" s="79">
        <f t="shared" si="61"/>
        <v>70000</v>
      </c>
      <c r="K116" s="79">
        <v>70000</v>
      </c>
      <c r="L116" s="79"/>
      <c r="M116" s="79"/>
      <c r="N116" s="79"/>
      <c r="O116" s="77">
        <v>1</v>
      </c>
    </row>
    <row r="117" spans="1:21" s="63" customFormat="1" ht="81" customHeight="1" x14ac:dyDescent="0.2">
      <c r="A117" s="74" t="s">
        <v>110</v>
      </c>
      <c r="B117" s="75" t="s">
        <v>133</v>
      </c>
      <c r="C117" s="74"/>
      <c r="D117" s="74"/>
      <c r="E117" s="74"/>
      <c r="F117" s="76">
        <f>F118</f>
        <v>54581.271999999997</v>
      </c>
      <c r="G117" s="76">
        <f t="shared" ref="G117:O117" si="62">G118</f>
        <v>20000</v>
      </c>
      <c r="H117" s="76">
        <f t="shared" si="62"/>
        <v>20000</v>
      </c>
      <c r="I117" s="76">
        <v>2500</v>
      </c>
      <c r="J117" s="76">
        <f t="shared" si="62"/>
        <v>17500</v>
      </c>
      <c r="K117" s="76">
        <f t="shared" si="62"/>
        <v>17500</v>
      </c>
      <c r="L117" s="76">
        <f t="shared" si="62"/>
        <v>0</v>
      </c>
      <c r="M117" s="76">
        <f t="shared" si="62"/>
        <v>0</v>
      </c>
      <c r="N117" s="76">
        <f t="shared" si="62"/>
        <v>0</v>
      </c>
      <c r="O117" s="74">
        <f t="shared" si="62"/>
        <v>4</v>
      </c>
    </row>
    <row r="118" spans="1:21" s="88" customFormat="1" ht="22.5" customHeight="1" x14ac:dyDescent="0.2">
      <c r="A118" s="85"/>
      <c r="B118" s="89" t="s">
        <v>135</v>
      </c>
      <c r="C118" s="85"/>
      <c r="D118" s="85"/>
      <c r="E118" s="85"/>
      <c r="F118" s="87">
        <f>SUM(F119:F122)</f>
        <v>54581.271999999997</v>
      </c>
      <c r="G118" s="87">
        <f t="shared" ref="G118:O118" si="63">SUM(G119:G122)</f>
        <v>20000</v>
      </c>
      <c r="H118" s="87">
        <f t="shared" si="63"/>
        <v>20000</v>
      </c>
      <c r="I118" s="87">
        <v>2500</v>
      </c>
      <c r="J118" s="87">
        <f t="shared" si="63"/>
        <v>17500</v>
      </c>
      <c r="K118" s="87">
        <f t="shared" si="63"/>
        <v>17500</v>
      </c>
      <c r="L118" s="87">
        <f t="shared" si="63"/>
        <v>0</v>
      </c>
      <c r="M118" s="87">
        <f t="shared" si="63"/>
        <v>0</v>
      </c>
      <c r="N118" s="87">
        <f t="shared" si="63"/>
        <v>0</v>
      </c>
      <c r="O118" s="85">
        <f t="shared" si="63"/>
        <v>4</v>
      </c>
    </row>
    <row r="119" spans="1:21" ht="76.5" customHeight="1" x14ac:dyDescent="0.2">
      <c r="A119" s="77">
        <v>1</v>
      </c>
      <c r="B119" s="78" t="s">
        <v>83</v>
      </c>
      <c r="C119" s="77" t="s">
        <v>242</v>
      </c>
      <c r="D119" s="77" t="s">
        <v>59</v>
      </c>
      <c r="E119" s="77" t="s">
        <v>295</v>
      </c>
      <c r="F119" s="79">
        <v>14250.684999999999</v>
      </c>
      <c r="G119" s="79">
        <v>5000</v>
      </c>
      <c r="H119" s="79">
        <v>5000</v>
      </c>
      <c r="I119" s="79">
        <v>2500</v>
      </c>
      <c r="J119" s="79">
        <f t="shared" ref="J119:J122" si="64">K119+L119+M119</f>
        <v>2500</v>
      </c>
      <c r="K119" s="79">
        <v>2500</v>
      </c>
      <c r="L119" s="79"/>
      <c r="M119" s="79"/>
      <c r="N119" s="79"/>
      <c r="O119" s="77">
        <v>1</v>
      </c>
    </row>
    <row r="120" spans="1:21" ht="59.25" customHeight="1" x14ac:dyDescent="0.2">
      <c r="A120" s="77">
        <v>2</v>
      </c>
      <c r="B120" s="78" t="s">
        <v>203</v>
      </c>
      <c r="C120" s="77" t="s">
        <v>284</v>
      </c>
      <c r="D120" s="77" t="s">
        <v>78</v>
      </c>
      <c r="E120" s="77" t="s">
        <v>306</v>
      </c>
      <c r="F120" s="79">
        <v>9632.8809999999994</v>
      </c>
      <c r="G120" s="79">
        <v>5000</v>
      </c>
      <c r="H120" s="79">
        <v>5000</v>
      </c>
      <c r="I120" s="79">
        <v>0</v>
      </c>
      <c r="J120" s="79">
        <f t="shared" si="64"/>
        <v>5000</v>
      </c>
      <c r="K120" s="79">
        <v>5000</v>
      </c>
      <c r="L120" s="79"/>
      <c r="M120" s="79"/>
      <c r="N120" s="79"/>
      <c r="O120" s="77">
        <v>1</v>
      </c>
    </row>
    <row r="121" spans="1:21" ht="65.25" customHeight="1" x14ac:dyDescent="0.2">
      <c r="A121" s="77">
        <v>3</v>
      </c>
      <c r="B121" s="78" t="s">
        <v>204</v>
      </c>
      <c r="C121" s="77" t="s">
        <v>284</v>
      </c>
      <c r="D121" s="77" t="s">
        <v>78</v>
      </c>
      <c r="E121" s="77" t="s">
        <v>305</v>
      </c>
      <c r="F121" s="79">
        <v>9204.5069999999996</v>
      </c>
      <c r="G121" s="79">
        <v>5000</v>
      </c>
      <c r="H121" s="79">
        <v>5000</v>
      </c>
      <c r="I121" s="79">
        <v>0</v>
      </c>
      <c r="J121" s="79">
        <f t="shared" si="64"/>
        <v>5000</v>
      </c>
      <c r="K121" s="79">
        <v>5000</v>
      </c>
      <c r="L121" s="79"/>
      <c r="M121" s="79"/>
      <c r="N121" s="79"/>
      <c r="O121" s="77">
        <v>1</v>
      </c>
    </row>
    <row r="122" spans="1:21" ht="58.5" customHeight="1" x14ac:dyDescent="0.2">
      <c r="A122" s="77">
        <v>4</v>
      </c>
      <c r="B122" s="78" t="s">
        <v>80</v>
      </c>
      <c r="C122" s="77" t="s">
        <v>290</v>
      </c>
      <c r="D122" s="77" t="s">
        <v>59</v>
      </c>
      <c r="E122" s="77" t="s">
        <v>294</v>
      </c>
      <c r="F122" s="79">
        <v>21493.199000000001</v>
      </c>
      <c r="G122" s="79">
        <v>5000</v>
      </c>
      <c r="H122" s="79">
        <v>5000</v>
      </c>
      <c r="I122" s="79">
        <v>0</v>
      </c>
      <c r="J122" s="79">
        <f t="shared" si="64"/>
        <v>5000</v>
      </c>
      <c r="K122" s="79">
        <v>5000</v>
      </c>
      <c r="L122" s="79"/>
      <c r="M122" s="79"/>
      <c r="N122" s="79"/>
      <c r="O122" s="77">
        <v>1</v>
      </c>
    </row>
    <row r="123" spans="1:21" s="63" customFormat="1" ht="22.5" customHeight="1" x14ac:dyDescent="0.2">
      <c r="A123" s="74" t="s">
        <v>111</v>
      </c>
      <c r="B123" s="75" t="s">
        <v>53</v>
      </c>
      <c r="C123" s="74"/>
      <c r="D123" s="74"/>
      <c r="E123" s="74"/>
      <c r="F123" s="76">
        <f t="shared" ref="F123:L124" si="65">F124</f>
        <v>16428.575000000001</v>
      </c>
      <c r="G123" s="76">
        <f t="shared" si="65"/>
        <v>16428.575000000001</v>
      </c>
      <c r="H123" s="76">
        <f t="shared" si="65"/>
        <v>15700</v>
      </c>
      <c r="I123" s="76">
        <v>6577</v>
      </c>
      <c r="J123" s="76">
        <f t="shared" si="65"/>
        <v>9123</v>
      </c>
      <c r="K123" s="76">
        <f t="shared" si="65"/>
        <v>0</v>
      </c>
      <c r="L123" s="76">
        <f t="shared" si="65"/>
        <v>443</v>
      </c>
      <c r="M123" s="76">
        <f t="shared" ref="G123:O124" si="66">M124</f>
        <v>8680</v>
      </c>
      <c r="N123" s="76">
        <f t="shared" si="66"/>
        <v>0</v>
      </c>
      <c r="O123" s="74">
        <f t="shared" si="66"/>
        <v>1</v>
      </c>
    </row>
    <row r="124" spans="1:21" s="88" customFormat="1" ht="22.5" customHeight="1" x14ac:dyDescent="0.2">
      <c r="A124" s="85"/>
      <c r="B124" s="86" t="s">
        <v>135</v>
      </c>
      <c r="C124" s="85"/>
      <c r="D124" s="85"/>
      <c r="E124" s="85"/>
      <c r="F124" s="87">
        <f t="shared" si="65"/>
        <v>16428.575000000001</v>
      </c>
      <c r="G124" s="87">
        <f t="shared" si="66"/>
        <v>16428.575000000001</v>
      </c>
      <c r="H124" s="87">
        <f t="shared" si="66"/>
        <v>15700</v>
      </c>
      <c r="I124" s="87">
        <v>6577</v>
      </c>
      <c r="J124" s="87">
        <f t="shared" si="66"/>
        <v>9123</v>
      </c>
      <c r="K124" s="87">
        <f t="shared" si="66"/>
        <v>0</v>
      </c>
      <c r="L124" s="87">
        <f t="shared" si="66"/>
        <v>443</v>
      </c>
      <c r="M124" s="87">
        <f t="shared" si="66"/>
        <v>8680</v>
      </c>
      <c r="N124" s="87">
        <f t="shared" si="66"/>
        <v>0</v>
      </c>
      <c r="O124" s="85">
        <f t="shared" si="66"/>
        <v>1</v>
      </c>
    </row>
    <row r="125" spans="1:21" ht="76.5" customHeight="1" x14ac:dyDescent="0.2">
      <c r="A125" s="77">
        <v>1</v>
      </c>
      <c r="B125" s="78" t="s">
        <v>205</v>
      </c>
      <c r="C125" s="77" t="s">
        <v>296</v>
      </c>
      <c r="D125" s="77" t="s">
        <v>59</v>
      </c>
      <c r="E125" s="77" t="s">
        <v>297</v>
      </c>
      <c r="F125" s="79">
        <v>16428.575000000001</v>
      </c>
      <c r="G125" s="79">
        <v>16428.575000000001</v>
      </c>
      <c r="H125" s="79">
        <v>15700</v>
      </c>
      <c r="I125" s="79">
        <v>6577</v>
      </c>
      <c r="J125" s="79">
        <f t="shared" ref="J125" si="67">K125+L125+M125</f>
        <v>9123</v>
      </c>
      <c r="K125" s="79"/>
      <c r="L125" s="79">
        <v>443</v>
      </c>
      <c r="M125" s="79">
        <v>8680</v>
      </c>
      <c r="N125" s="79"/>
      <c r="O125" s="77">
        <v>1</v>
      </c>
    </row>
    <row r="126" spans="1:21" s="88" customFormat="1" ht="78" customHeight="1" x14ac:dyDescent="0.2">
      <c r="A126" s="85" t="s">
        <v>147</v>
      </c>
      <c r="B126" s="89" t="s">
        <v>335</v>
      </c>
      <c r="C126" s="85"/>
      <c r="D126" s="85"/>
      <c r="E126" s="85"/>
      <c r="F126" s="87">
        <f t="shared" ref="F126:O126" si="68">F127+F131+F135+F140+F157+F151</f>
        <v>1331468.1240000001</v>
      </c>
      <c r="G126" s="87">
        <f t="shared" si="68"/>
        <v>1030385.4550000001</v>
      </c>
      <c r="H126" s="87">
        <f t="shared" si="68"/>
        <v>842000</v>
      </c>
      <c r="I126" s="87">
        <v>477328</v>
      </c>
      <c r="J126" s="87">
        <f t="shared" si="68"/>
        <v>337906</v>
      </c>
      <c r="K126" s="87">
        <f t="shared" si="68"/>
        <v>63000</v>
      </c>
      <c r="L126" s="87">
        <f t="shared" si="68"/>
        <v>174441</v>
      </c>
      <c r="M126" s="87">
        <f t="shared" si="68"/>
        <v>100465</v>
      </c>
      <c r="N126" s="87">
        <f t="shared" si="68"/>
        <v>0</v>
      </c>
      <c r="O126" s="85">
        <f t="shared" si="68"/>
        <v>16</v>
      </c>
      <c r="P126" s="90"/>
      <c r="Q126" s="90"/>
      <c r="R126" s="90"/>
      <c r="S126" s="90"/>
      <c r="T126" s="90"/>
      <c r="U126" s="90"/>
    </row>
    <row r="127" spans="1:21" s="63" customFormat="1" ht="22.5" customHeight="1" x14ac:dyDescent="0.2">
      <c r="A127" s="74" t="s">
        <v>3</v>
      </c>
      <c r="B127" s="75" t="s">
        <v>34</v>
      </c>
      <c r="C127" s="74"/>
      <c r="D127" s="74"/>
      <c r="E127" s="74"/>
      <c r="F127" s="76">
        <f>F128</f>
        <v>15526.808000000001</v>
      </c>
      <c r="G127" s="76">
        <f t="shared" ref="G127:O127" si="69">G128</f>
        <v>15526.808000000001</v>
      </c>
      <c r="H127" s="76">
        <f t="shared" si="69"/>
        <v>15500</v>
      </c>
      <c r="I127" s="76">
        <v>0</v>
      </c>
      <c r="J127" s="76">
        <f t="shared" si="69"/>
        <v>14000</v>
      </c>
      <c r="K127" s="76">
        <f t="shared" si="69"/>
        <v>14000</v>
      </c>
      <c r="L127" s="76">
        <f t="shared" si="69"/>
        <v>0</v>
      </c>
      <c r="M127" s="76">
        <f t="shared" si="69"/>
        <v>0</v>
      </c>
      <c r="N127" s="76">
        <f t="shared" si="69"/>
        <v>0</v>
      </c>
      <c r="O127" s="74">
        <f t="shared" si="69"/>
        <v>2</v>
      </c>
    </row>
    <row r="128" spans="1:21" s="88" customFormat="1" ht="22.5" customHeight="1" x14ac:dyDescent="0.2">
      <c r="A128" s="85"/>
      <c r="B128" s="86" t="s">
        <v>135</v>
      </c>
      <c r="C128" s="85"/>
      <c r="D128" s="85"/>
      <c r="E128" s="85"/>
      <c r="F128" s="87">
        <f t="shared" ref="F128:O128" si="70">F129+F130</f>
        <v>15526.808000000001</v>
      </c>
      <c r="G128" s="87">
        <f t="shared" si="70"/>
        <v>15526.808000000001</v>
      </c>
      <c r="H128" s="87">
        <f t="shared" si="70"/>
        <v>15500</v>
      </c>
      <c r="I128" s="87">
        <v>0</v>
      </c>
      <c r="J128" s="87">
        <f t="shared" si="70"/>
        <v>14000</v>
      </c>
      <c r="K128" s="87">
        <f t="shared" si="70"/>
        <v>14000</v>
      </c>
      <c r="L128" s="87">
        <f t="shared" si="70"/>
        <v>0</v>
      </c>
      <c r="M128" s="87">
        <f t="shared" si="70"/>
        <v>0</v>
      </c>
      <c r="N128" s="87">
        <f t="shared" si="70"/>
        <v>0</v>
      </c>
      <c r="O128" s="85">
        <f t="shared" si="70"/>
        <v>2</v>
      </c>
    </row>
    <row r="129" spans="1:15" ht="57" customHeight="1" x14ac:dyDescent="0.2">
      <c r="A129" s="77">
        <v>1</v>
      </c>
      <c r="B129" s="78" t="s">
        <v>136</v>
      </c>
      <c r="C129" s="77" t="s">
        <v>18</v>
      </c>
      <c r="D129" s="77" t="s">
        <v>210</v>
      </c>
      <c r="E129" s="77" t="s">
        <v>211</v>
      </c>
      <c r="F129" s="79">
        <v>4526.808</v>
      </c>
      <c r="G129" s="79">
        <v>4526.808</v>
      </c>
      <c r="H129" s="79">
        <v>4500</v>
      </c>
      <c r="I129" s="79">
        <v>0</v>
      </c>
      <c r="J129" s="79">
        <f>K129+L129+M129</f>
        <v>4000</v>
      </c>
      <c r="K129" s="79">
        <v>4000</v>
      </c>
      <c r="L129" s="79"/>
      <c r="M129" s="79"/>
      <c r="N129" s="79"/>
      <c r="O129" s="77">
        <v>1</v>
      </c>
    </row>
    <row r="130" spans="1:15" ht="65.25" customHeight="1" x14ac:dyDescent="0.2">
      <c r="A130" s="77">
        <v>2</v>
      </c>
      <c r="B130" s="78" t="s">
        <v>137</v>
      </c>
      <c r="C130" s="77" t="s">
        <v>18</v>
      </c>
      <c r="D130" s="77" t="s">
        <v>210</v>
      </c>
      <c r="E130" s="77">
        <v>0</v>
      </c>
      <c r="F130" s="79">
        <v>11000</v>
      </c>
      <c r="G130" s="79">
        <v>11000</v>
      </c>
      <c r="H130" s="79">
        <v>11000</v>
      </c>
      <c r="I130" s="79">
        <v>0</v>
      </c>
      <c r="J130" s="79">
        <f>K130+L130+M130</f>
        <v>10000</v>
      </c>
      <c r="K130" s="79">
        <v>10000</v>
      </c>
      <c r="L130" s="79"/>
      <c r="M130" s="79"/>
      <c r="N130" s="79"/>
      <c r="O130" s="77">
        <v>1</v>
      </c>
    </row>
    <row r="131" spans="1:15" s="63" customFormat="1" ht="22.5" customHeight="1" x14ac:dyDescent="0.2">
      <c r="A131" s="74" t="s">
        <v>6</v>
      </c>
      <c r="B131" s="75" t="s">
        <v>41</v>
      </c>
      <c r="C131" s="74">
        <v>0</v>
      </c>
      <c r="D131" s="74">
        <v>0</v>
      </c>
      <c r="E131" s="74">
        <v>0</v>
      </c>
      <c r="F131" s="76">
        <f>F132</f>
        <v>10866</v>
      </c>
      <c r="G131" s="76">
        <f t="shared" ref="G131:O131" si="71">G132</f>
        <v>4200</v>
      </c>
      <c r="H131" s="76">
        <f t="shared" si="71"/>
        <v>4200</v>
      </c>
      <c r="I131" s="76">
        <v>0</v>
      </c>
      <c r="J131" s="76">
        <f t="shared" si="71"/>
        <v>4200</v>
      </c>
      <c r="K131" s="76">
        <f t="shared" si="71"/>
        <v>0</v>
      </c>
      <c r="L131" s="76">
        <f t="shared" si="71"/>
        <v>4200</v>
      </c>
      <c r="M131" s="76">
        <f t="shared" si="71"/>
        <v>0</v>
      </c>
      <c r="N131" s="76">
        <f t="shared" si="71"/>
        <v>0</v>
      </c>
      <c r="O131" s="74">
        <f t="shared" si="71"/>
        <v>2</v>
      </c>
    </row>
    <row r="132" spans="1:15" s="88" customFormat="1" ht="22.5" customHeight="1" x14ac:dyDescent="0.2">
      <c r="A132" s="85"/>
      <c r="B132" s="86" t="s">
        <v>135</v>
      </c>
      <c r="C132" s="85"/>
      <c r="D132" s="85"/>
      <c r="E132" s="85"/>
      <c r="F132" s="87">
        <f t="shared" ref="F132:O132" si="72">F133+F134</f>
        <v>10866</v>
      </c>
      <c r="G132" s="87">
        <f t="shared" si="72"/>
        <v>4200</v>
      </c>
      <c r="H132" s="87">
        <f t="shared" si="72"/>
        <v>4200</v>
      </c>
      <c r="I132" s="87">
        <v>0</v>
      </c>
      <c r="J132" s="87">
        <f t="shared" si="72"/>
        <v>4200</v>
      </c>
      <c r="K132" s="87">
        <f t="shared" si="72"/>
        <v>0</v>
      </c>
      <c r="L132" s="87">
        <f t="shared" si="72"/>
        <v>4200</v>
      </c>
      <c r="M132" s="87">
        <f t="shared" si="72"/>
        <v>0</v>
      </c>
      <c r="N132" s="87">
        <f t="shared" si="72"/>
        <v>0</v>
      </c>
      <c r="O132" s="85">
        <f t="shared" si="72"/>
        <v>2</v>
      </c>
    </row>
    <row r="133" spans="1:15" ht="60" customHeight="1" x14ac:dyDescent="0.2">
      <c r="A133" s="77">
        <v>1</v>
      </c>
      <c r="B133" s="78" t="s">
        <v>150</v>
      </c>
      <c r="C133" s="77" t="s">
        <v>234</v>
      </c>
      <c r="D133" s="77" t="s">
        <v>60</v>
      </c>
      <c r="E133" s="77" t="s">
        <v>235</v>
      </c>
      <c r="F133" s="79">
        <v>6993</v>
      </c>
      <c r="G133" s="79">
        <v>3000</v>
      </c>
      <c r="H133" s="79">
        <v>3000</v>
      </c>
      <c r="I133" s="79">
        <v>0</v>
      </c>
      <c r="J133" s="79">
        <f t="shared" ref="J133:J134" si="73">K133+L133+M133</f>
        <v>3000</v>
      </c>
      <c r="K133" s="79"/>
      <c r="L133" s="79">
        <v>3000</v>
      </c>
      <c r="M133" s="79"/>
      <c r="N133" s="79"/>
      <c r="O133" s="77">
        <v>1</v>
      </c>
    </row>
    <row r="134" spans="1:15" ht="60" customHeight="1" x14ac:dyDescent="0.2">
      <c r="A134" s="77">
        <v>2</v>
      </c>
      <c r="B134" s="78" t="s">
        <v>151</v>
      </c>
      <c r="C134" s="77" t="s">
        <v>234</v>
      </c>
      <c r="D134" s="77" t="s">
        <v>60</v>
      </c>
      <c r="E134" s="77" t="s">
        <v>236</v>
      </c>
      <c r="F134" s="79">
        <v>3873</v>
      </c>
      <c r="G134" s="79">
        <v>1200</v>
      </c>
      <c r="H134" s="79">
        <v>1200</v>
      </c>
      <c r="I134" s="79">
        <v>0</v>
      </c>
      <c r="J134" s="79">
        <f t="shared" si="73"/>
        <v>1200</v>
      </c>
      <c r="K134" s="79"/>
      <c r="L134" s="79">
        <v>1200</v>
      </c>
      <c r="M134" s="79"/>
      <c r="N134" s="79"/>
      <c r="O134" s="77">
        <v>1</v>
      </c>
    </row>
    <row r="135" spans="1:15" s="63" customFormat="1" ht="35.25" customHeight="1" x14ac:dyDescent="0.2">
      <c r="A135" s="74" t="s">
        <v>7</v>
      </c>
      <c r="B135" s="75" t="s">
        <v>130</v>
      </c>
      <c r="C135" s="74">
        <v>0</v>
      </c>
      <c r="D135" s="74">
        <v>0</v>
      </c>
      <c r="E135" s="74">
        <v>0</v>
      </c>
      <c r="F135" s="76">
        <f t="shared" ref="F135:O135" si="74">F136+F138</f>
        <v>379505.19400000002</v>
      </c>
      <c r="G135" s="76">
        <f t="shared" si="74"/>
        <v>356491</v>
      </c>
      <c r="H135" s="76">
        <f t="shared" si="74"/>
        <v>300000</v>
      </c>
      <c r="I135" s="76">
        <v>184535</v>
      </c>
      <c r="J135" s="76">
        <f t="shared" si="74"/>
        <v>115465</v>
      </c>
      <c r="K135" s="76">
        <f t="shared" si="74"/>
        <v>0</v>
      </c>
      <c r="L135" s="76">
        <f t="shared" si="74"/>
        <v>15000</v>
      </c>
      <c r="M135" s="76">
        <f t="shared" si="74"/>
        <v>100465</v>
      </c>
      <c r="N135" s="76">
        <f t="shared" si="74"/>
        <v>0</v>
      </c>
      <c r="O135" s="74">
        <f t="shared" si="74"/>
        <v>2</v>
      </c>
    </row>
    <row r="136" spans="1:15" s="88" customFormat="1" ht="22.5" customHeight="1" x14ac:dyDescent="0.2">
      <c r="A136" s="85"/>
      <c r="B136" s="86" t="s">
        <v>138</v>
      </c>
      <c r="C136" s="85"/>
      <c r="D136" s="85"/>
      <c r="E136" s="85"/>
      <c r="F136" s="87">
        <f>F137</f>
        <v>300000</v>
      </c>
      <c r="G136" s="87">
        <f t="shared" ref="G136:O136" si="75">G137</f>
        <v>300000</v>
      </c>
      <c r="H136" s="87">
        <f t="shared" si="75"/>
        <v>250000</v>
      </c>
      <c r="I136" s="87">
        <v>149535</v>
      </c>
      <c r="J136" s="87">
        <f t="shared" si="75"/>
        <v>100465</v>
      </c>
      <c r="K136" s="87">
        <f t="shared" si="75"/>
        <v>0</v>
      </c>
      <c r="L136" s="87">
        <f t="shared" si="75"/>
        <v>0</v>
      </c>
      <c r="M136" s="87">
        <f t="shared" si="75"/>
        <v>100465</v>
      </c>
      <c r="N136" s="87">
        <f t="shared" si="75"/>
        <v>0</v>
      </c>
      <c r="O136" s="85">
        <f t="shared" si="75"/>
        <v>1</v>
      </c>
    </row>
    <row r="137" spans="1:15" ht="90" customHeight="1" x14ac:dyDescent="0.2">
      <c r="A137" s="77">
        <v>1</v>
      </c>
      <c r="B137" s="78" t="s">
        <v>154</v>
      </c>
      <c r="C137" s="77" t="s">
        <v>240</v>
      </c>
      <c r="D137" s="77" t="s">
        <v>73</v>
      </c>
      <c r="E137" s="77" t="s">
        <v>104</v>
      </c>
      <c r="F137" s="79">
        <v>300000</v>
      </c>
      <c r="G137" s="79">
        <v>300000</v>
      </c>
      <c r="H137" s="79">
        <v>250000</v>
      </c>
      <c r="I137" s="79">
        <v>149535</v>
      </c>
      <c r="J137" s="79">
        <f>K137+L137+M137</f>
        <v>100465</v>
      </c>
      <c r="K137" s="79"/>
      <c r="L137" s="79"/>
      <c r="M137" s="79">
        <v>100465</v>
      </c>
      <c r="N137" s="79"/>
      <c r="O137" s="77">
        <v>1</v>
      </c>
    </row>
    <row r="138" spans="1:15" s="88" customFormat="1" ht="22.5" customHeight="1" x14ac:dyDescent="0.2">
      <c r="A138" s="85"/>
      <c r="B138" s="86" t="s">
        <v>135</v>
      </c>
      <c r="C138" s="85"/>
      <c r="D138" s="85"/>
      <c r="E138" s="85"/>
      <c r="F138" s="87">
        <f>F139</f>
        <v>79505.194000000003</v>
      </c>
      <c r="G138" s="87">
        <f t="shared" ref="G138:O138" si="76">G139</f>
        <v>56491</v>
      </c>
      <c r="H138" s="87">
        <f t="shared" si="76"/>
        <v>50000</v>
      </c>
      <c r="I138" s="87">
        <v>35000</v>
      </c>
      <c r="J138" s="87">
        <f t="shared" si="76"/>
        <v>15000</v>
      </c>
      <c r="K138" s="87">
        <f t="shared" si="76"/>
        <v>0</v>
      </c>
      <c r="L138" s="87">
        <f t="shared" si="76"/>
        <v>15000</v>
      </c>
      <c r="M138" s="87">
        <f t="shared" si="76"/>
        <v>0</v>
      </c>
      <c r="N138" s="87">
        <f t="shared" si="76"/>
        <v>0</v>
      </c>
      <c r="O138" s="85">
        <f t="shared" si="76"/>
        <v>1</v>
      </c>
    </row>
    <row r="139" spans="1:15" ht="123.75" customHeight="1" x14ac:dyDescent="0.2">
      <c r="A139" s="77">
        <v>1</v>
      </c>
      <c r="B139" s="78" t="s">
        <v>155</v>
      </c>
      <c r="C139" s="77" t="s">
        <v>242</v>
      </c>
      <c r="D139" s="77" t="s">
        <v>73</v>
      </c>
      <c r="E139" s="77" t="s">
        <v>243</v>
      </c>
      <c r="F139" s="79">
        <v>79505.194000000003</v>
      </c>
      <c r="G139" s="79">
        <v>56491</v>
      </c>
      <c r="H139" s="79">
        <v>50000</v>
      </c>
      <c r="I139" s="79">
        <v>35000</v>
      </c>
      <c r="J139" s="79">
        <f>K139+L139+M139</f>
        <v>15000</v>
      </c>
      <c r="K139" s="79"/>
      <c r="L139" s="79">
        <v>15000</v>
      </c>
      <c r="M139" s="79"/>
      <c r="N139" s="79"/>
      <c r="O139" s="77">
        <v>1</v>
      </c>
    </row>
    <row r="140" spans="1:15" s="63" customFormat="1" ht="22.5" customHeight="1" x14ac:dyDescent="0.2">
      <c r="A140" s="74" t="s">
        <v>61</v>
      </c>
      <c r="B140" s="75" t="s">
        <v>131</v>
      </c>
      <c r="C140" s="74"/>
      <c r="D140" s="74"/>
      <c r="E140" s="74"/>
      <c r="F140" s="76">
        <f>F141+F143</f>
        <v>656201.07700000005</v>
      </c>
      <c r="G140" s="76">
        <f t="shared" ref="G140:O140" si="77">G141+G143</f>
        <v>561167.647</v>
      </c>
      <c r="H140" s="76">
        <f t="shared" si="77"/>
        <v>429300</v>
      </c>
      <c r="I140" s="76">
        <v>258793</v>
      </c>
      <c r="J140" s="76">
        <f t="shared" si="77"/>
        <v>155241</v>
      </c>
      <c r="K140" s="76">
        <f t="shared" si="77"/>
        <v>0</v>
      </c>
      <c r="L140" s="76">
        <f t="shared" si="77"/>
        <v>155241</v>
      </c>
      <c r="M140" s="76">
        <f t="shared" si="77"/>
        <v>0</v>
      </c>
      <c r="N140" s="76">
        <f t="shared" si="77"/>
        <v>0</v>
      </c>
      <c r="O140" s="74">
        <f t="shared" si="77"/>
        <v>7</v>
      </c>
    </row>
    <row r="141" spans="1:15" s="88" customFormat="1" ht="22.5" customHeight="1" x14ac:dyDescent="0.2">
      <c r="A141" s="85"/>
      <c r="B141" s="86" t="s">
        <v>138</v>
      </c>
      <c r="C141" s="85"/>
      <c r="D141" s="85"/>
      <c r="E141" s="85"/>
      <c r="F141" s="87">
        <f>F142</f>
        <v>328156.66700000002</v>
      </c>
      <c r="G141" s="87">
        <f t="shared" ref="G141:O141" si="78">G142</f>
        <v>328156.66700000002</v>
      </c>
      <c r="H141" s="87">
        <f t="shared" si="78"/>
        <v>208000</v>
      </c>
      <c r="I141" s="87">
        <v>169057</v>
      </c>
      <c r="J141" s="87">
        <f t="shared" si="78"/>
        <v>23677</v>
      </c>
      <c r="K141" s="87">
        <f t="shared" si="78"/>
        <v>0</v>
      </c>
      <c r="L141" s="87">
        <f t="shared" si="78"/>
        <v>23677</v>
      </c>
      <c r="M141" s="87">
        <f t="shared" si="78"/>
        <v>0</v>
      </c>
      <c r="N141" s="87">
        <f t="shared" si="78"/>
        <v>0</v>
      </c>
      <c r="O141" s="85">
        <f t="shared" si="78"/>
        <v>1</v>
      </c>
    </row>
    <row r="142" spans="1:15" ht="159.75" customHeight="1" x14ac:dyDescent="0.2">
      <c r="A142" s="77">
        <v>1</v>
      </c>
      <c r="B142" s="78" t="s">
        <v>66</v>
      </c>
      <c r="C142" s="77" t="s">
        <v>67</v>
      </c>
      <c r="D142" s="77" t="s">
        <v>68</v>
      </c>
      <c r="E142" s="77" t="s">
        <v>252</v>
      </c>
      <c r="F142" s="79">
        <v>328156.66700000002</v>
      </c>
      <c r="G142" s="79">
        <v>328156.66700000002</v>
      </c>
      <c r="H142" s="79">
        <v>208000</v>
      </c>
      <c r="I142" s="79">
        <v>169057</v>
      </c>
      <c r="J142" s="79">
        <f t="shared" ref="J142:J150" si="79">K142+L142+M142</f>
        <v>23677</v>
      </c>
      <c r="K142" s="79"/>
      <c r="L142" s="79">
        <v>23677</v>
      </c>
      <c r="M142" s="79"/>
      <c r="N142" s="79"/>
      <c r="O142" s="77">
        <v>1</v>
      </c>
    </row>
    <row r="143" spans="1:15" s="63" customFormat="1" ht="22.5" customHeight="1" x14ac:dyDescent="0.2">
      <c r="A143" s="74"/>
      <c r="B143" s="75" t="s">
        <v>135</v>
      </c>
      <c r="C143" s="74"/>
      <c r="D143" s="74"/>
      <c r="E143" s="74"/>
      <c r="F143" s="76">
        <f>F144+F145</f>
        <v>328044.40999999997</v>
      </c>
      <c r="G143" s="76">
        <f t="shared" ref="G143:O143" si="80">G144+G145</f>
        <v>233010.97999999998</v>
      </c>
      <c r="H143" s="76">
        <f t="shared" si="80"/>
        <v>221300</v>
      </c>
      <c r="I143" s="76">
        <v>89736</v>
      </c>
      <c r="J143" s="76">
        <f t="shared" si="80"/>
        <v>131564</v>
      </c>
      <c r="K143" s="76">
        <f t="shared" si="80"/>
        <v>0</v>
      </c>
      <c r="L143" s="76">
        <f t="shared" si="80"/>
        <v>131564</v>
      </c>
      <c r="M143" s="76">
        <f t="shared" si="80"/>
        <v>0</v>
      </c>
      <c r="N143" s="76">
        <f t="shared" si="80"/>
        <v>0</v>
      </c>
      <c r="O143" s="74">
        <f t="shared" si="80"/>
        <v>6</v>
      </c>
    </row>
    <row r="144" spans="1:15" ht="57.75" customHeight="1" x14ac:dyDescent="0.2">
      <c r="A144" s="77">
        <v>1</v>
      </c>
      <c r="B144" s="78" t="s">
        <v>167</v>
      </c>
      <c r="C144" s="77" t="s">
        <v>65</v>
      </c>
      <c r="D144" s="77" t="s">
        <v>57</v>
      </c>
      <c r="E144" s="77" t="s">
        <v>260</v>
      </c>
      <c r="F144" s="79">
        <v>115710.98</v>
      </c>
      <c r="G144" s="79">
        <v>115710.98</v>
      </c>
      <c r="H144" s="79">
        <v>104000</v>
      </c>
      <c r="I144" s="79">
        <v>17700</v>
      </c>
      <c r="J144" s="79">
        <f t="shared" si="79"/>
        <v>86300</v>
      </c>
      <c r="K144" s="79"/>
      <c r="L144" s="79">
        <v>86300</v>
      </c>
      <c r="M144" s="79"/>
      <c r="N144" s="79"/>
      <c r="O144" s="77">
        <v>1</v>
      </c>
    </row>
    <row r="145" spans="1:21" s="83" customFormat="1" ht="81.75" customHeight="1" x14ac:dyDescent="0.2">
      <c r="A145" s="80" t="s">
        <v>147</v>
      </c>
      <c r="B145" s="72" t="s">
        <v>169</v>
      </c>
      <c r="C145" s="80"/>
      <c r="D145" s="80"/>
      <c r="E145" s="80"/>
      <c r="F145" s="81">
        <f t="shared" ref="F145:O145" si="81">SUM(F146:F150)</f>
        <v>212333.43</v>
      </c>
      <c r="G145" s="81">
        <f t="shared" si="81"/>
        <v>117300</v>
      </c>
      <c r="H145" s="81">
        <f t="shared" si="81"/>
        <v>117300</v>
      </c>
      <c r="I145" s="81">
        <v>72036</v>
      </c>
      <c r="J145" s="81">
        <f t="shared" si="81"/>
        <v>45264</v>
      </c>
      <c r="K145" s="81">
        <f t="shared" si="81"/>
        <v>0</v>
      </c>
      <c r="L145" s="81">
        <f t="shared" si="81"/>
        <v>45264</v>
      </c>
      <c r="M145" s="81">
        <f t="shared" si="81"/>
        <v>0</v>
      </c>
      <c r="N145" s="81">
        <f t="shared" si="81"/>
        <v>0</v>
      </c>
      <c r="O145" s="80">
        <f t="shared" si="81"/>
        <v>5</v>
      </c>
    </row>
    <row r="146" spans="1:21" ht="124.5" customHeight="1" x14ac:dyDescent="0.2">
      <c r="A146" s="77">
        <v>1</v>
      </c>
      <c r="B146" s="78" t="s">
        <v>171</v>
      </c>
      <c r="C146" s="77" t="s">
        <v>263</v>
      </c>
      <c r="D146" s="77" t="s">
        <v>57</v>
      </c>
      <c r="E146" s="77" t="s">
        <v>264</v>
      </c>
      <c r="F146" s="79">
        <v>14958.43</v>
      </c>
      <c r="G146" s="79">
        <v>15670</v>
      </c>
      <c r="H146" s="79">
        <v>15670</v>
      </c>
      <c r="I146" s="79">
        <v>13670</v>
      </c>
      <c r="J146" s="79">
        <f t="shared" si="79"/>
        <v>2000</v>
      </c>
      <c r="K146" s="79"/>
      <c r="L146" s="79">
        <v>2000</v>
      </c>
      <c r="M146" s="79"/>
      <c r="N146" s="79"/>
      <c r="O146" s="77">
        <v>1</v>
      </c>
    </row>
    <row r="147" spans="1:21" ht="59.25" customHeight="1" x14ac:dyDescent="0.2">
      <c r="A147" s="77">
        <v>2</v>
      </c>
      <c r="B147" s="78" t="s">
        <v>172</v>
      </c>
      <c r="C147" s="77" t="s">
        <v>263</v>
      </c>
      <c r="D147" s="77" t="s">
        <v>57</v>
      </c>
      <c r="E147" s="77" t="s">
        <v>265</v>
      </c>
      <c r="F147" s="79">
        <v>14951</v>
      </c>
      <c r="G147" s="79">
        <v>10750</v>
      </c>
      <c r="H147" s="79">
        <v>10750</v>
      </c>
      <c r="I147" s="79">
        <v>8050</v>
      </c>
      <c r="J147" s="79">
        <f t="shared" si="79"/>
        <v>2700</v>
      </c>
      <c r="K147" s="79"/>
      <c r="L147" s="79">
        <v>2700</v>
      </c>
      <c r="M147" s="79"/>
      <c r="N147" s="79"/>
      <c r="O147" s="77">
        <v>1</v>
      </c>
    </row>
    <row r="148" spans="1:21" ht="65.25" customHeight="1" x14ac:dyDescent="0.2">
      <c r="A148" s="77">
        <v>3</v>
      </c>
      <c r="B148" s="78" t="s">
        <v>173</v>
      </c>
      <c r="C148" s="77" t="s">
        <v>251</v>
      </c>
      <c r="D148" s="77" t="s">
        <v>73</v>
      </c>
      <c r="E148" s="77" t="s">
        <v>266</v>
      </c>
      <c r="F148" s="79">
        <v>58831</v>
      </c>
      <c r="G148" s="79">
        <v>10300</v>
      </c>
      <c r="H148" s="79">
        <v>10300</v>
      </c>
      <c r="I148" s="79">
        <v>0</v>
      </c>
      <c r="J148" s="79">
        <f t="shared" si="79"/>
        <v>10300</v>
      </c>
      <c r="K148" s="79"/>
      <c r="L148" s="79">
        <v>10300</v>
      </c>
      <c r="M148" s="79"/>
      <c r="N148" s="79"/>
      <c r="O148" s="77">
        <v>1</v>
      </c>
    </row>
    <row r="149" spans="1:21" ht="59.25" customHeight="1" x14ac:dyDescent="0.2">
      <c r="A149" s="77">
        <v>4</v>
      </c>
      <c r="B149" s="78" t="s">
        <v>174</v>
      </c>
      <c r="C149" s="77" t="s">
        <v>251</v>
      </c>
      <c r="D149" s="77" t="s">
        <v>57</v>
      </c>
      <c r="E149" s="77" t="s">
        <v>267</v>
      </c>
      <c r="F149" s="79">
        <v>20690</v>
      </c>
      <c r="G149" s="79">
        <v>17000</v>
      </c>
      <c r="H149" s="79">
        <v>17000</v>
      </c>
      <c r="I149" s="79">
        <v>14100</v>
      </c>
      <c r="J149" s="79">
        <f t="shared" si="79"/>
        <v>2900</v>
      </c>
      <c r="K149" s="79"/>
      <c r="L149" s="79">
        <v>2900</v>
      </c>
      <c r="M149" s="79"/>
      <c r="N149" s="79"/>
      <c r="O149" s="77">
        <v>1</v>
      </c>
    </row>
    <row r="150" spans="1:21" ht="65.25" customHeight="1" x14ac:dyDescent="0.2">
      <c r="A150" s="77">
        <v>5</v>
      </c>
      <c r="B150" s="78" t="s">
        <v>175</v>
      </c>
      <c r="C150" s="77" t="s">
        <v>263</v>
      </c>
      <c r="D150" s="77" t="s">
        <v>57</v>
      </c>
      <c r="E150" s="77" t="s">
        <v>81</v>
      </c>
      <c r="F150" s="79">
        <v>102903</v>
      </c>
      <c r="G150" s="79">
        <v>63580</v>
      </c>
      <c r="H150" s="79">
        <v>63580</v>
      </c>
      <c r="I150" s="79">
        <v>36216</v>
      </c>
      <c r="J150" s="79">
        <f t="shared" si="79"/>
        <v>27364</v>
      </c>
      <c r="K150" s="79"/>
      <c r="L150" s="79">
        <v>27364</v>
      </c>
      <c r="M150" s="79"/>
      <c r="N150" s="79"/>
      <c r="O150" s="77">
        <v>1</v>
      </c>
    </row>
    <row r="151" spans="1:21" s="63" customFormat="1" ht="57" customHeight="1" x14ac:dyDescent="0.2">
      <c r="A151" s="74" t="s">
        <v>62</v>
      </c>
      <c r="B151" s="75" t="s">
        <v>52</v>
      </c>
      <c r="C151" s="74"/>
      <c r="D151" s="74"/>
      <c r="E151" s="74"/>
      <c r="F151" s="76">
        <f>F152</f>
        <v>260983.04500000001</v>
      </c>
      <c r="G151" s="76">
        <f t="shared" ref="G151:O151" si="82">G152</f>
        <v>88000</v>
      </c>
      <c r="H151" s="76">
        <f t="shared" si="82"/>
        <v>88000</v>
      </c>
      <c r="I151" s="76">
        <v>33000</v>
      </c>
      <c r="J151" s="76">
        <f t="shared" si="82"/>
        <v>45000</v>
      </c>
      <c r="K151" s="76">
        <f t="shared" si="82"/>
        <v>45000</v>
      </c>
      <c r="L151" s="76">
        <f t="shared" si="82"/>
        <v>0</v>
      </c>
      <c r="M151" s="76">
        <f t="shared" si="82"/>
        <v>0</v>
      </c>
      <c r="N151" s="76">
        <f t="shared" si="82"/>
        <v>0</v>
      </c>
      <c r="O151" s="74">
        <f t="shared" si="82"/>
        <v>2</v>
      </c>
    </row>
    <row r="152" spans="1:21" s="88" customFormat="1" ht="58.5" customHeight="1" x14ac:dyDescent="0.2">
      <c r="A152" s="85" t="s">
        <v>147</v>
      </c>
      <c r="B152" s="86" t="s">
        <v>185</v>
      </c>
      <c r="C152" s="85"/>
      <c r="D152" s="85"/>
      <c r="E152" s="85"/>
      <c r="F152" s="87">
        <f>F153+F155</f>
        <v>260983.04500000001</v>
      </c>
      <c r="G152" s="87">
        <f t="shared" ref="G152:O152" si="83">G153+G155</f>
        <v>88000</v>
      </c>
      <c r="H152" s="87">
        <f t="shared" si="83"/>
        <v>88000</v>
      </c>
      <c r="I152" s="87">
        <v>33000</v>
      </c>
      <c r="J152" s="87">
        <f t="shared" si="83"/>
        <v>45000</v>
      </c>
      <c r="K152" s="87">
        <f t="shared" si="83"/>
        <v>45000</v>
      </c>
      <c r="L152" s="87">
        <f t="shared" si="83"/>
        <v>0</v>
      </c>
      <c r="M152" s="87">
        <f t="shared" si="83"/>
        <v>0</v>
      </c>
      <c r="N152" s="87">
        <f t="shared" si="83"/>
        <v>0</v>
      </c>
      <c r="O152" s="85">
        <f t="shared" si="83"/>
        <v>2</v>
      </c>
    </row>
    <row r="153" spans="1:21" s="88" customFormat="1" ht="22.5" customHeight="1" x14ac:dyDescent="0.2">
      <c r="A153" s="85"/>
      <c r="B153" s="86" t="s">
        <v>138</v>
      </c>
      <c r="C153" s="85"/>
      <c r="D153" s="85"/>
      <c r="E153" s="85"/>
      <c r="F153" s="87">
        <f>F154</f>
        <v>190648.04500000001</v>
      </c>
      <c r="G153" s="87">
        <f t="shared" ref="G153:O153" si="84">G154</f>
        <v>58000</v>
      </c>
      <c r="H153" s="87">
        <f t="shared" si="84"/>
        <v>58000</v>
      </c>
      <c r="I153" s="87">
        <v>10000</v>
      </c>
      <c r="J153" s="87">
        <f t="shared" si="84"/>
        <v>38000</v>
      </c>
      <c r="K153" s="87">
        <f t="shared" si="84"/>
        <v>38000</v>
      </c>
      <c r="L153" s="87">
        <f t="shared" si="84"/>
        <v>0</v>
      </c>
      <c r="M153" s="87">
        <f t="shared" si="84"/>
        <v>0</v>
      </c>
      <c r="N153" s="87">
        <f t="shared" si="84"/>
        <v>0</v>
      </c>
      <c r="O153" s="85">
        <f t="shared" si="84"/>
        <v>1</v>
      </c>
    </row>
    <row r="154" spans="1:21" ht="92.25" customHeight="1" x14ac:dyDescent="0.2">
      <c r="A154" s="77">
        <v>1</v>
      </c>
      <c r="B154" s="78" t="s">
        <v>194</v>
      </c>
      <c r="C154" s="77" t="s">
        <v>284</v>
      </c>
      <c r="D154" s="77" t="s">
        <v>57</v>
      </c>
      <c r="E154" s="77" t="s">
        <v>285</v>
      </c>
      <c r="F154" s="79">
        <v>190648.04500000001</v>
      </c>
      <c r="G154" s="79">
        <v>58000</v>
      </c>
      <c r="H154" s="79">
        <f>25000+33000</f>
        <v>58000</v>
      </c>
      <c r="I154" s="79">
        <v>10000</v>
      </c>
      <c r="J154" s="79">
        <f>K154+L154+M154</f>
        <v>38000</v>
      </c>
      <c r="K154" s="79">
        <v>38000</v>
      </c>
      <c r="L154" s="79"/>
      <c r="M154" s="79"/>
      <c r="N154" s="79"/>
      <c r="O154" s="77">
        <v>1</v>
      </c>
    </row>
    <row r="155" spans="1:21" s="88" customFormat="1" ht="22.5" customHeight="1" x14ac:dyDescent="0.2">
      <c r="A155" s="85"/>
      <c r="B155" s="86" t="s">
        <v>135</v>
      </c>
      <c r="C155" s="85"/>
      <c r="D155" s="85"/>
      <c r="E155" s="85"/>
      <c r="F155" s="87">
        <f>F156</f>
        <v>70335</v>
      </c>
      <c r="G155" s="87">
        <f t="shared" ref="G155:O155" si="85">G156</f>
        <v>30000</v>
      </c>
      <c r="H155" s="87">
        <f t="shared" si="85"/>
        <v>30000</v>
      </c>
      <c r="I155" s="87">
        <v>23000</v>
      </c>
      <c r="J155" s="87">
        <f t="shared" si="85"/>
        <v>7000</v>
      </c>
      <c r="K155" s="87">
        <f t="shared" si="85"/>
        <v>7000</v>
      </c>
      <c r="L155" s="87">
        <f t="shared" si="85"/>
        <v>0</v>
      </c>
      <c r="M155" s="87">
        <f t="shared" si="85"/>
        <v>0</v>
      </c>
      <c r="N155" s="87">
        <f t="shared" si="85"/>
        <v>0</v>
      </c>
      <c r="O155" s="85">
        <f t="shared" si="85"/>
        <v>1</v>
      </c>
    </row>
    <row r="156" spans="1:21" ht="75.75" customHeight="1" x14ac:dyDescent="0.2">
      <c r="A156" s="77">
        <v>1</v>
      </c>
      <c r="B156" s="78" t="s">
        <v>189</v>
      </c>
      <c r="C156" s="77" t="s">
        <v>241</v>
      </c>
      <c r="D156" s="77" t="s">
        <v>57</v>
      </c>
      <c r="E156" s="77" t="s">
        <v>280</v>
      </c>
      <c r="F156" s="79">
        <v>70335</v>
      </c>
      <c r="G156" s="79">
        <v>30000</v>
      </c>
      <c r="H156" s="79">
        <v>30000</v>
      </c>
      <c r="I156" s="79">
        <v>23000</v>
      </c>
      <c r="J156" s="79">
        <f>K156+L156+M156</f>
        <v>7000</v>
      </c>
      <c r="K156" s="79">
        <v>7000</v>
      </c>
      <c r="L156" s="79"/>
      <c r="M156" s="79"/>
      <c r="N156" s="79"/>
      <c r="O156" s="77">
        <v>1</v>
      </c>
    </row>
    <row r="157" spans="1:21" s="63" customFormat="1" ht="87.75" customHeight="1" x14ac:dyDescent="0.2">
      <c r="A157" s="74" t="s">
        <v>64</v>
      </c>
      <c r="B157" s="75" t="s">
        <v>133</v>
      </c>
      <c r="C157" s="74"/>
      <c r="D157" s="74"/>
      <c r="E157" s="74"/>
      <c r="F157" s="76">
        <f>F158</f>
        <v>8386</v>
      </c>
      <c r="G157" s="76">
        <f t="shared" ref="G157:O158" si="86">G158</f>
        <v>5000</v>
      </c>
      <c r="H157" s="76">
        <f t="shared" si="86"/>
        <v>5000</v>
      </c>
      <c r="I157" s="76">
        <v>1000</v>
      </c>
      <c r="J157" s="76">
        <f t="shared" si="86"/>
        <v>4000</v>
      </c>
      <c r="K157" s="76">
        <f t="shared" si="86"/>
        <v>4000</v>
      </c>
      <c r="L157" s="76">
        <f t="shared" si="86"/>
        <v>0</v>
      </c>
      <c r="M157" s="76">
        <f t="shared" si="86"/>
        <v>0</v>
      </c>
      <c r="N157" s="76">
        <f t="shared" si="86"/>
        <v>0</v>
      </c>
      <c r="O157" s="74">
        <f t="shared" si="86"/>
        <v>1</v>
      </c>
    </row>
    <row r="158" spans="1:21" s="88" customFormat="1" ht="22.5" customHeight="1" x14ac:dyDescent="0.2">
      <c r="A158" s="85"/>
      <c r="B158" s="89" t="s">
        <v>135</v>
      </c>
      <c r="C158" s="85"/>
      <c r="D158" s="85"/>
      <c r="E158" s="85"/>
      <c r="F158" s="87">
        <f>F159</f>
        <v>8386</v>
      </c>
      <c r="G158" s="87">
        <f t="shared" si="86"/>
        <v>5000</v>
      </c>
      <c r="H158" s="87">
        <f t="shared" si="86"/>
        <v>5000</v>
      </c>
      <c r="I158" s="87">
        <v>1000</v>
      </c>
      <c r="J158" s="87">
        <f t="shared" si="86"/>
        <v>4000</v>
      </c>
      <c r="K158" s="87">
        <f t="shared" si="86"/>
        <v>4000</v>
      </c>
      <c r="L158" s="87">
        <f t="shared" si="86"/>
        <v>0</v>
      </c>
      <c r="M158" s="87">
        <f t="shared" si="86"/>
        <v>0</v>
      </c>
      <c r="N158" s="87">
        <f t="shared" si="86"/>
        <v>0</v>
      </c>
      <c r="O158" s="85">
        <f t="shared" si="86"/>
        <v>1</v>
      </c>
    </row>
    <row r="159" spans="1:21" ht="69" customHeight="1" x14ac:dyDescent="0.2">
      <c r="A159" s="77">
        <v>1</v>
      </c>
      <c r="B159" s="78" t="s">
        <v>202</v>
      </c>
      <c r="C159" s="77" t="s">
        <v>241</v>
      </c>
      <c r="D159" s="77" t="s">
        <v>57</v>
      </c>
      <c r="E159" s="77" t="s">
        <v>84</v>
      </c>
      <c r="F159" s="79">
        <v>8386</v>
      </c>
      <c r="G159" s="79">
        <v>5000</v>
      </c>
      <c r="H159" s="79">
        <v>5000</v>
      </c>
      <c r="I159" s="79">
        <v>1000</v>
      </c>
      <c r="J159" s="79">
        <f t="shared" ref="J159" si="87">K159+L159+M159</f>
        <v>4000</v>
      </c>
      <c r="K159" s="79">
        <v>4000</v>
      </c>
      <c r="L159" s="79"/>
      <c r="M159" s="79"/>
      <c r="N159" s="79"/>
      <c r="O159" s="77">
        <v>1</v>
      </c>
    </row>
    <row r="160" spans="1:21" s="63" customFormat="1" ht="48" customHeight="1" x14ac:dyDescent="0.2">
      <c r="A160" s="74" t="s">
        <v>29</v>
      </c>
      <c r="B160" s="91" t="s">
        <v>338</v>
      </c>
      <c r="C160" s="74"/>
      <c r="D160" s="74"/>
      <c r="E160" s="74"/>
      <c r="F160" s="76">
        <f>F161+F166+F170+F173+F179+F182</f>
        <v>11408671.513</v>
      </c>
      <c r="G160" s="76">
        <f t="shared" ref="G160:O160" si="88">G161+G166+G170+G173+G179+G182</f>
        <v>9509068.2479999997</v>
      </c>
      <c r="H160" s="76">
        <f t="shared" si="88"/>
        <v>7669965</v>
      </c>
      <c r="I160" s="76">
        <v>3689012</v>
      </c>
      <c r="J160" s="76">
        <f t="shared" si="88"/>
        <v>2565922</v>
      </c>
      <c r="K160" s="76">
        <f t="shared" si="88"/>
        <v>135000</v>
      </c>
      <c r="L160" s="76">
        <f t="shared" si="88"/>
        <v>943102</v>
      </c>
      <c r="M160" s="76">
        <f t="shared" si="88"/>
        <v>1487820</v>
      </c>
      <c r="N160" s="76">
        <f t="shared" si="88"/>
        <v>0</v>
      </c>
      <c r="O160" s="74">
        <f t="shared" si="88"/>
        <v>11</v>
      </c>
      <c r="P160" s="66"/>
      <c r="Q160" s="66"/>
      <c r="R160" s="66"/>
      <c r="S160" s="66"/>
      <c r="T160" s="66"/>
      <c r="U160" s="66"/>
    </row>
    <row r="161" spans="1:15" s="63" customFormat="1" ht="45" customHeight="1" x14ac:dyDescent="0.2">
      <c r="A161" s="74" t="s">
        <v>3</v>
      </c>
      <c r="B161" s="75" t="s">
        <v>22</v>
      </c>
      <c r="C161" s="74"/>
      <c r="D161" s="74"/>
      <c r="E161" s="74"/>
      <c r="F161" s="76">
        <f>F162+F164</f>
        <v>3690182</v>
      </c>
      <c r="G161" s="76">
        <f t="shared" ref="G161:O161" si="89">G162+G164</f>
        <v>2289871</v>
      </c>
      <c r="H161" s="76">
        <f t="shared" si="89"/>
        <v>2283865</v>
      </c>
      <c r="I161" s="76">
        <v>1546299</v>
      </c>
      <c r="J161" s="76">
        <f t="shared" si="89"/>
        <v>711866</v>
      </c>
      <c r="K161" s="76">
        <f t="shared" si="89"/>
        <v>0</v>
      </c>
      <c r="L161" s="76">
        <f t="shared" si="89"/>
        <v>711866</v>
      </c>
      <c r="M161" s="76">
        <f t="shared" si="89"/>
        <v>0</v>
      </c>
      <c r="N161" s="76">
        <f t="shared" si="89"/>
        <v>0</v>
      </c>
      <c r="O161" s="74">
        <f t="shared" si="89"/>
        <v>2</v>
      </c>
    </row>
    <row r="162" spans="1:15" s="88" customFormat="1" ht="22.5" customHeight="1" x14ac:dyDescent="0.2">
      <c r="A162" s="85"/>
      <c r="B162" s="86" t="s">
        <v>308</v>
      </c>
      <c r="C162" s="85"/>
      <c r="D162" s="85"/>
      <c r="E162" s="85"/>
      <c r="F162" s="87">
        <f>F163</f>
        <v>3617676</v>
      </c>
      <c r="G162" s="87">
        <f t="shared" ref="G162:O162" si="90">G163</f>
        <v>2217365</v>
      </c>
      <c r="H162" s="87">
        <f t="shared" si="90"/>
        <v>2217365</v>
      </c>
      <c r="I162" s="87">
        <v>1516599</v>
      </c>
      <c r="J162" s="87">
        <f t="shared" si="90"/>
        <v>700766</v>
      </c>
      <c r="K162" s="87">
        <f t="shared" si="90"/>
        <v>0</v>
      </c>
      <c r="L162" s="87">
        <f t="shared" si="90"/>
        <v>700766</v>
      </c>
      <c r="M162" s="87">
        <f t="shared" si="90"/>
        <v>0</v>
      </c>
      <c r="N162" s="87">
        <f t="shared" si="90"/>
        <v>0</v>
      </c>
      <c r="O162" s="85">
        <f t="shared" si="90"/>
        <v>1</v>
      </c>
    </row>
    <row r="163" spans="1:15" ht="75" customHeight="1" x14ac:dyDescent="0.2">
      <c r="A163" s="77">
        <v>1</v>
      </c>
      <c r="B163" s="78" t="s">
        <v>141</v>
      </c>
      <c r="C163" s="77" t="s">
        <v>217</v>
      </c>
      <c r="D163" s="77" t="s">
        <v>71</v>
      </c>
      <c r="E163" s="77">
        <v>0</v>
      </c>
      <c r="F163" s="79">
        <v>3617676</v>
      </c>
      <c r="G163" s="79">
        <v>2217365</v>
      </c>
      <c r="H163" s="79">
        <v>2217365</v>
      </c>
      <c r="I163" s="79">
        <v>1516599</v>
      </c>
      <c r="J163" s="79">
        <f>K163+L163+M163</f>
        <v>700766</v>
      </c>
      <c r="K163" s="79"/>
      <c r="L163" s="79">
        <v>700766</v>
      </c>
      <c r="M163" s="79"/>
      <c r="N163" s="79"/>
      <c r="O163" s="77">
        <v>1</v>
      </c>
    </row>
    <row r="164" spans="1:15" s="88" customFormat="1" ht="22.5" customHeight="1" x14ac:dyDescent="0.2">
      <c r="A164" s="85"/>
      <c r="B164" s="86" t="s">
        <v>138</v>
      </c>
      <c r="C164" s="85"/>
      <c r="D164" s="85"/>
      <c r="E164" s="85"/>
      <c r="F164" s="87">
        <f>F165</f>
        <v>72506</v>
      </c>
      <c r="G164" s="87">
        <f t="shared" ref="G164:O164" si="91">G165</f>
        <v>72506</v>
      </c>
      <c r="H164" s="87">
        <f t="shared" si="91"/>
        <v>66500</v>
      </c>
      <c r="I164" s="87">
        <v>29700</v>
      </c>
      <c r="J164" s="87">
        <f t="shared" si="91"/>
        <v>11100</v>
      </c>
      <c r="K164" s="87">
        <f t="shared" si="91"/>
        <v>0</v>
      </c>
      <c r="L164" s="87">
        <f t="shared" si="91"/>
        <v>11100</v>
      </c>
      <c r="M164" s="87">
        <f t="shared" si="91"/>
        <v>0</v>
      </c>
      <c r="N164" s="87">
        <f t="shared" si="91"/>
        <v>0</v>
      </c>
      <c r="O164" s="85">
        <f t="shared" si="91"/>
        <v>1</v>
      </c>
    </row>
    <row r="165" spans="1:15" ht="56.25" customHeight="1" x14ac:dyDescent="0.2">
      <c r="A165" s="77">
        <v>1</v>
      </c>
      <c r="B165" s="78" t="s">
        <v>142</v>
      </c>
      <c r="C165" s="77" t="s">
        <v>218</v>
      </c>
      <c r="D165" s="77" t="s">
        <v>56</v>
      </c>
      <c r="E165" s="77" t="s">
        <v>219</v>
      </c>
      <c r="F165" s="79">
        <v>72506</v>
      </c>
      <c r="G165" s="79">
        <v>72506</v>
      </c>
      <c r="H165" s="79">
        <v>66500</v>
      </c>
      <c r="I165" s="79">
        <v>29700</v>
      </c>
      <c r="J165" s="79">
        <f>K165+L165+M165</f>
        <v>11100</v>
      </c>
      <c r="K165" s="79"/>
      <c r="L165" s="79">
        <v>11100</v>
      </c>
      <c r="M165" s="79"/>
      <c r="N165" s="79"/>
      <c r="O165" s="77">
        <v>1</v>
      </c>
    </row>
    <row r="166" spans="1:15" s="63" customFormat="1" ht="22.5" customHeight="1" x14ac:dyDescent="0.2">
      <c r="A166" s="74" t="s">
        <v>6</v>
      </c>
      <c r="B166" s="75" t="s">
        <v>38</v>
      </c>
      <c r="C166" s="74"/>
      <c r="D166" s="74"/>
      <c r="E166" s="74"/>
      <c r="F166" s="76">
        <f>F167</f>
        <v>223839.07500000001</v>
      </c>
      <c r="G166" s="76">
        <f t="shared" ref="G166:O166" si="92">G167</f>
        <v>223839.07500000001</v>
      </c>
      <c r="H166" s="76">
        <f t="shared" si="92"/>
        <v>201400</v>
      </c>
      <c r="I166" s="76">
        <v>97900</v>
      </c>
      <c r="J166" s="76">
        <f t="shared" si="92"/>
        <v>103500</v>
      </c>
      <c r="K166" s="76">
        <f t="shared" si="92"/>
        <v>0</v>
      </c>
      <c r="L166" s="76">
        <f t="shared" si="92"/>
        <v>103500</v>
      </c>
      <c r="M166" s="76">
        <f t="shared" si="92"/>
        <v>0</v>
      </c>
      <c r="N166" s="76">
        <f t="shared" si="92"/>
        <v>0</v>
      </c>
      <c r="O166" s="74">
        <f t="shared" si="92"/>
        <v>2</v>
      </c>
    </row>
    <row r="167" spans="1:15" s="88" customFormat="1" ht="22.5" customHeight="1" x14ac:dyDescent="0.2">
      <c r="A167" s="85"/>
      <c r="B167" s="86" t="s">
        <v>138</v>
      </c>
      <c r="C167" s="85"/>
      <c r="D167" s="85"/>
      <c r="E167" s="85"/>
      <c r="F167" s="87">
        <f>F168+F169</f>
        <v>223839.07500000001</v>
      </c>
      <c r="G167" s="87">
        <f t="shared" ref="G167:O167" si="93">G168+G169</f>
        <v>223839.07500000001</v>
      </c>
      <c r="H167" s="87">
        <f t="shared" si="93"/>
        <v>201400</v>
      </c>
      <c r="I167" s="87">
        <v>97900</v>
      </c>
      <c r="J167" s="87">
        <f t="shared" si="93"/>
        <v>103500</v>
      </c>
      <c r="K167" s="87">
        <f t="shared" si="93"/>
        <v>0</v>
      </c>
      <c r="L167" s="87">
        <f t="shared" si="93"/>
        <v>103500</v>
      </c>
      <c r="M167" s="87">
        <f t="shared" si="93"/>
        <v>0</v>
      </c>
      <c r="N167" s="87">
        <f t="shared" si="93"/>
        <v>0</v>
      </c>
      <c r="O167" s="85">
        <f t="shared" si="93"/>
        <v>2</v>
      </c>
    </row>
    <row r="168" spans="1:15" ht="86.25" customHeight="1" x14ac:dyDescent="0.2">
      <c r="A168" s="77">
        <v>1</v>
      </c>
      <c r="B168" s="78" t="s">
        <v>75</v>
      </c>
      <c r="C168" s="77" t="s">
        <v>223</v>
      </c>
      <c r="D168" s="77" t="s">
        <v>56</v>
      </c>
      <c r="E168" s="77" t="s">
        <v>225</v>
      </c>
      <c r="F168" s="79">
        <v>138691.894</v>
      </c>
      <c r="G168" s="79">
        <v>138691.894</v>
      </c>
      <c r="H168" s="79">
        <v>124800</v>
      </c>
      <c r="I168" s="79">
        <v>52900</v>
      </c>
      <c r="J168" s="79">
        <f t="shared" ref="J168:J169" si="94">K168+L168+M168</f>
        <v>71900</v>
      </c>
      <c r="K168" s="79"/>
      <c r="L168" s="79">
        <v>71900</v>
      </c>
      <c r="M168" s="79"/>
      <c r="N168" s="79"/>
      <c r="O168" s="77">
        <v>1</v>
      </c>
    </row>
    <row r="169" spans="1:15" ht="86.25" customHeight="1" x14ac:dyDescent="0.2">
      <c r="A169" s="77">
        <v>2</v>
      </c>
      <c r="B169" s="78" t="s">
        <v>112</v>
      </c>
      <c r="C169" s="77" t="s">
        <v>223</v>
      </c>
      <c r="D169" s="77" t="s">
        <v>56</v>
      </c>
      <c r="E169" s="77" t="s">
        <v>226</v>
      </c>
      <c r="F169" s="79">
        <v>85147.180999999997</v>
      </c>
      <c r="G169" s="79">
        <v>85147.180999999997</v>
      </c>
      <c r="H169" s="79">
        <v>76600</v>
      </c>
      <c r="I169" s="79">
        <v>45000</v>
      </c>
      <c r="J169" s="79">
        <f t="shared" si="94"/>
        <v>31600</v>
      </c>
      <c r="K169" s="79"/>
      <c r="L169" s="79">
        <v>31600</v>
      </c>
      <c r="M169" s="79"/>
      <c r="N169" s="79"/>
      <c r="O169" s="77">
        <v>1</v>
      </c>
    </row>
    <row r="170" spans="1:15" s="63" customFormat="1" ht="45" customHeight="1" x14ac:dyDescent="0.2">
      <c r="A170" s="74" t="s">
        <v>7</v>
      </c>
      <c r="B170" s="75" t="s">
        <v>130</v>
      </c>
      <c r="C170" s="74"/>
      <c r="D170" s="74"/>
      <c r="E170" s="74"/>
      <c r="F170" s="76">
        <f>F171</f>
        <v>769121</v>
      </c>
      <c r="G170" s="76">
        <f t="shared" ref="G170:O171" si="95">G171</f>
        <v>508400</v>
      </c>
      <c r="H170" s="76">
        <f t="shared" si="95"/>
        <v>508400</v>
      </c>
      <c r="I170" s="76">
        <v>252920</v>
      </c>
      <c r="J170" s="76">
        <f t="shared" si="95"/>
        <v>149320</v>
      </c>
      <c r="K170" s="76">
        <f t="shared" si="95"/>
        <v>0</v>
      </c>
      <c r="L170" s="76">
        <f t="shared" si="95"/>
        <v>0</v>
      </c>
      <c r="M170" s="76">
        <f t="shared" si="95"/>
        <v>149320</v>
      </c>
      <c r="N170" s="76">
        <f t="shared" si="95"/>
        <v>0</v>
      </c>
      <c r="O170" s="74">
        <f t="shared" si="95"/>
        <v>1</v>
      </c>
    </row>
    <row r="171" spans="1:15" s="88" customFormat="1" ht="22.5" customHeight="1" x14ac:dyDescent="0.2">
      <c r="A171" s="85"/>
      <c r="B171" s="86" t="s">
        <v>308</v>
      </c>
      <c r="C171" s="85"/>
      <c r="D171" s="85"/>
      <c r="E171" s="85"/>
      <c r="F171" s="87">
        <f>F172</f>
        <v>769121</v>
      </c>
      <c r="G171" s="87">
        <f t="shared" si="95"/>
        <v>508400</v>
      </c>
      <c r="H171" s="87">
        <f t="shared" si="95"/>
        <v>508400</v>
      </c>
      <c r="I171" s="87">
        <v>252920</v>
      </c>
      <c r="J171" s="87">
        <f t="shared" si="95"/>
        <v>149320</v>
      </c>
      <c r="K171" s="87">
        <f t="shared" si="95"/>
        <v>0</v>
      </c>
      <c r="L171" s="87">
        <f t="shared" si="95"/>
        <v>0</v>
      </c>
      <c r="M171" s="87">
        <f t="shared" si="95"/>
        <v>149320</v>
      </c>
      <c r="N171" s="87">
        <f t="shared" si="95"/>
        <v>0</v>
      </c>
      <c r="O171" s="85">
        <f t="shared" si="95"/>
        <v>1</v>
      </c>
    </row>
    <row r="172" spans="1:15" ht="70.5" customHeight="1" x14ac:dyDescent="0.2">
      <c r="A172" s="77">
        <v>1</v>
      </c>
      <c r="B172" s="78" t="s">
        <v>156</v>
      </c>
      <c r="C172" s="77" t="s">
        <v>244</v>
      </c>
      <c r="D172" s="77" t="s">
        <v>56</v>
      </c>
      <c r="E172" s="77" t="s">
        <v>245</v>
      </c>
      <c r="F172" s="79">
        <v>769121</v>
      </c>
      <c r="G172" s="79">
        <v>508400</v>
      </c>
      <c r="H172" s="79">
        <v>508400</v>
      </c>
      <c r="I172" s="79">
        <v>252920</v>
      </c>
      <c r="J172" s="79">
        <f>K172+L172+M172</f>
        <v>149320</v>
      </c>
      <c r="K172" s="79"/>
      <c r="L172" s="79"/>
      <c r="M172" s="79">
        <v>149320</v>
      </c>
      <c r="N172" s="79"/>
      <c r="O172" s="77">
        <v>1</v>
      </c>
    </row>
    <row r="173" spans="1:15" s="63" customFormat="1" ht="22.5" customHeight="1" x14ac:dyDescent="0.2">
      <c r="A173" s="74" t="s">
        <v>61</v>
      </c>
      <c r="B173" s="75" t="s">
        <v>131</v>
      </c>
      <c r="C173" s="74"/>
      <c r="D173" s="74"/>
      <c r="E173" s="74"/>
      <c r="F173" s="76">
        <f>F174+F177</f>
        <v>6019342.0070000002</v>
      </c>
      <c r="G173" s="76">
        <f t="shared" ref="G173:O173" si="96">G174+G177</f>
        <v>5970842.0070000002</v>
      </c>
      <c r="H173" s="76">
        <f t="shared" si="96"/>
        <v>4249300</v>
      </c>
      <c r="I173" s="76">
        <v>1658093</v>
      </c>
      <c r="J173" s="76">
        <f t="shared" si="96"/>
        <v>1454036</v>
      </c>
      <c r="K173" s="76">
        <f t="shared" si="96"/>
        <v>60000</v>
      </c>
      <c r="L173" s="76">
        <f t="shared" si="96"/>
        <v>105536</v>
      </c>
      <c r="M173" s="76">
        <f t="shared" si="96"/>
        <v>1288500</v>
      </c>
      <c r="N173" s="76">
        <f t="shared" si="96"/>
        <v>0</v>
      </c>
      <c r="O173" s="74">
        <f t="shared" si="96"/>
        <v>3</v>
      </c>
    </row>
    <row r="174" spans="1:15" s="88" customFormat="1" ht="22.5" customHeight="1" x14ac:dyDescent="0.2">
      <c r="A174" s="85"/>
      <c r="B174" s="86" t="s">
        <v>162</v>
      </c>
      <c r="C174" s="85"/>
      <c r="D174" s="85"/>
      <c r="E174" s="85"/>
      <c r="F174" s="87">
        <f>F175+F176</f>
        <v>5819789.5810000002</v>
      </c>
      <c r="G174" s="87">
        <f t="shared" ref="G174:O174" si="97">G175+G176</f>
        <v>5819789.5810000002</v>
      </c>
      <c r="H174" s="87">
        <f t="shared" si="97"/>
        <v>4117800</v>
      </c>
      <c r="I174" s="87">
        <v>1658093</v>
      </c>
      <c r="J174" s="87">
        <f t="shared" si="97"/>
        <v>1394036</v>
      </c>
      <c r="K174" s="87">
        <f t="shared" si="97"/>
        <v>0</v>
      </c>
      <c r="L174" s="87">
        <f t="shared" si="97"/>
        <v>105536</v>
      </c>
      <c r="M174" s="87">
        <f t="shared" si="97"/>
        <v>1288500</v>
      </c>
      <c r="N174" s="87">
        <f t="shared" si="97"/>
        <v>0</v>
      </c>
      <c r="O174" s="85">
        <f t="shared" si="97"/>
        <v>2</v>
      </c>
    </row>
    <row r="175" spans="1:15" ht="98.25" customHeight="1" x14ac:dyDescent="0.2">
      <c r="A175" s="77">
        <v>1</v>
      </c>
      <c r="B175" s="78" t="s">
        <v>70</v>
      </c>
      <c r="C175" s="77" t="s">
        <v>312</v>
      </c>
      <c r="D175" s="77" t="s">
        <v>71</v>
      </c>
      <c r="E175" s="77" t="s">
        <v>103</v>
      </c>
      <c r="F175" s="79">
        <v>2179789.5809999998</v>
      </c>
      <c r="G175" s="79">
        <v>2179789.5809999998</v>
      </c>
      <c r="H175" s="79">
        <v>1962000</v>
      </c>
      <c r="I175" s="79">
        <v>913093</v>
      </c>
      <c r="J175" s="79">
        <f t="shared" ref="J175:J176" si="98">K175+L175+M175</f>
        <v>412036</v>
      </c>
      <c r="K175" s="79"/>
      <c r="L175" s="79">
        <f>522374-196467-127000-(634)-92737</f>
        <v>105536</v>
      </c>
      <c r="M175" s="79">
        <v>306500</v>
      </c>
      <c r="N175" s="79"/>
      <c r="O175" s="77">
        <v>1</v>
      </c>
    </row>
    <row r="176" spans="1:15" ht="120" customHeight="1" x14ac:dyDescent="0.2">
      <c r="A176" s="77">
        <v>2</v>
      </c>
      <c r="B176" s="78" t="s">
        <v>311</v>
      </c>
      <c r="C176" s="77" t="s">
        <v>315</v>
      </c>
      <c r="D176" s="77" t="s">
        <v>313</v>
      </c>
      <c r="E176" s="77" t="s">
        <v>314</v>
      </c>
      <c r="F176" s="79">
        <v>3640000</v>
      </c>
      <c r="G176" s="79">
        <v>3640000</v>
      </c>
      <c r="H176" s="79">
        <f>745000+1410800</f>
        <v>2155800</v>
      </c>
      <c r="I176" s="79">
        <v>745000</v>
      </c>
      <c r="J176" s="79">
        <f t="shared" si="98"/>
        <v>982000</v>
      </c>
      <c r="K176" s="79"/>
      <c r="L176" s="79"/>
      <c r="M176" s="79">
        <v>982000</v>
      </c>
      <c r="N176" s="79"/>
      <c r="O176" s="77">
        <v>1</v>
      </c>
    </row>
    <row r="177" spans="1:21" s="88" customFormat="1" ht="22.5" customHeight="1" x14ac:dyDescent="0.2">
      <c r="A177" s="85"/>
      <c r="B177" s="86" t="s">
        <v>138</v>
      </c>
      <c r="C177" s="85"/>
      <c r="D177" s="85"/>
      <c r="E177" s="85"/>
      <c r="F177" s="87">
        <f>F178</f>
        <v>199552.42600000001</v>
      </c>
      <c r="G177" s="87">
        <f t="shared" ref="G177:O177" si="99">G178</f>
        <v>151052.42600000001</v>
      </c>
      <c r="H177" s="87">
        <f t="shared" si="99"/>
        <v>131500</v>
      </c>
      <c r="I177" s="87">
        <v>0</v>
      </c>
      <c r="J177" s="87">
        <f t="shared" si="99"/>
        <v>60000</v>
      </c>
      <c r="K177" s="87">
        <f t="shared" si="99"/>
        <v>60000</v>
      </c>
      <c r="L177" s="87">
        <f t="shared" si="99"/>
        <v>0</v>
      </c>
      <c r="M177" s="87">
        <f t="shared" si="99"/>
        <v>0</v>
      </c>
      <c r="N177" s="87">
        <f t="shared" si="99"/>
        <v>0</v>
      </c>
      <c r="O177" s="85">
        <f t="shared" si="99"/>
        <v>1</v>
      </c>
    </row>
    <row r="178" spans="1:21" ht="102" customHeight="1" x14ac:dyDescent="0.2">
      <c r="A178" s="77">
        <v>1</v>
      </c>
      <c r="B178" s="78" t="s">
        <v>166</v>
      </c>
      <c r="C178" s="77" t="s">
        <v>258</v>
      </c>
      <c r="D178" s="77" t="s">
        <v>56</v>
      </c>
      <c r="E178" s="77" t="s">
        <v>259</v>
      </c>
      <c r="F178" s="79">
        <v>199552.42600000001</v>
      </c>
      <c r="G178" s="79">
        <v>151052.42600000001</v>
      </c>
      <c r="H178" s="79">
        <v>131500</v>
      </c>
      <c r="I178" s="79">
        <v>0</v>
      </c>
      <c r="J178" s="79">
        <f t="shared" ref="J178" si="100">K178+L178+M178</f>
        <v>60000</v>
      </c>
      <c r="K178" s="79">
        <v>60000</v>
      </c>
      <c r="L178" s="79"/>
      <c r="M178" s="79"/>
      <c r="N178" s="79"/>
      <c r="O178" s="77">
        <v>1</v>
      </c>
    </row>
    <row r="179" spans="1:21" s="63" customFormat="1" ht="22.5" customHeight="1" x14ac:dyDescent="0.2">
      <c r="A179" s="74" t="s">
        <v>62</v>
      </c>
      <c r="B179" s="75" t="s">
        <v>37</v>
      </c>
      <c r="C179" s="74"/>
      <c r="D179" s="74"/>
      <c r="E179" s="74"/>
      <c r="F179" s="76">
        <f>F180</f>
        <v>393116.16600000003</v>
      </c>
      <c r="G179" s="76">
        <f t="shared" ref="G179:O180" si="101">G180</f>
        <v>393116.16600000003</v>
      </c>
      <c r="H179" s="76">
        <f t="shared" si="101"/>
        <v>304000</v>
      </c>
      <c r="I179" s="76">
        <v>103000</v>
      </c>
      <c r="J179" s="76">
        <f t="shared" si="101"/>
        <v>100000</v>
      </c>
      <c r="K179" s="76">
        <f t="shared" si="101"/>
        <v>50000</v>
      </c>
      <c r="L179" s="76">
        <f t="shared" si="101"/>
        <v>0</v>
      </c>
      <c r="M179" s="76">
        <f t="shared" si="101"/>
        <v>50000</v>
      </c>
      <c r="N179" s="76">
        <f t="shared" si="101"/>
        <v>0</v>
      </c>
      <c r="O179" s="74">
        <f t="shared" si="101"/>
        <v>1</v>
      </c>
    </row>
    <row r="180" spans="1:21" s="88" customFormat="1" x14ac:dyDescent="0.2">
      <c r="A180" s="85"/>
      <c r="B180" s="86" t="s">
        <v>138</v>
      </c>
      <c r="C180" s="85"/>
      <c r="D180" s="85"/>
      <c r="E180" s="85"/>
      <c r="F180" s="87">
        <f>F181</f>
        <v>393116.16600000003</v>
      </c>
      <c r="G180" s="87">
        <f t="shared" si="101"/>
        <v>393116.16600000003</v>
      </c>
      <c r="H180" s="87">
        <f t="shared" si="101"/>
        <v>304000</v>
      </c>
      <c r="I180" s="87">
        <v>103000</v>
      </c>
      <c r="J180" s="87">
        <f t="shared" si="101"/>
        <v>100000</v>
      </c>
      <c r="K180" s="87">
        <f t="shared" si="101"/>
        <v>50000</v>
      </c>
      <c r="L180" s="87">
        <f t="shared" si="101"/>
        <v>0</v>
      </c>
      <c r="M180" s="87">
        <f t="shared" si="101"/>
        <v>50000</v>
      </c>
      <c r="N180" s="87">
        <f t="shared" si="101"/>
        <v>0</v>
      </c>
      <c r="O180" s="85">
        <f t="shared" si="101"/>
        <v>1</v>
      </c>
    </row>
    <row r="181" spans="1:21" ht="62.25" customHeight="1" x14ac:dyDescent="0.2">
      <c r="A181" s="77">
        <v>1</v>
      </c>
      <c r="B181" s="78" t="s">
        <v>176</v>
      </c>
      <c r="C181" s="77" t="s">
        <v>268</v>
      </c>
      <c r="D181" s="77" t="s">
        <v>56</v>
      </c>
      <c r="E181" s="77" t="s">
        <v>269</v>
      </c>
      <c r="F181" s="79">
        <v>393116.16600000003</v>
      </c>
      <c r="G181" s="79">
        <v>393116.16600000003</v>
      </c>
      <c r="H181" s="79">
        <v>304000</v>
      </c>
      <c r="I181" s="79">
        <v>103000</v>
      </c>
      <c r="J181" s="79">
        <f t="shared" ref="J181" si="102">K181+L181+M181</f>
        <v>100000</v>
      </c>
      <c r="K181" s="79">
        <f>100000-50000</f>
        <v>50000</v>
      </c>
      <c r="L181" s="79"/>
      <c r="M181" s="79">
        <v>50000</v>
      </c>
      <c r="N181" s="79"/>
      <c r="O181" s="77">
        <v>1</v>
      </c>
    </row>
    <row r="182" spans="1:21" s="63" customFormat="1" ht="57.75" customHeight="1" x14ac:dyDescent="0.2">
      <c r="A182" s="74" t="s">
        <v>64</v>
      </c>
      <c r="B182" s="75" t="s">
        <v>52</v>
      </c>
      <c r="C182" s="74"/>
      <c r="D182" s="74"/>
      <c r="E182" s="74"/>
      <c r="F182" s="76">
        <f>F183</f>
        <v>313071.26500000001</v>
      </c>
      <c r="G182" s="76">
        <f t="shared" ref="G182:O182" si="103">G183</f>
        <v>123000</v>
      </c>
      <c r="H182" s="76">
        <f t="shared" si="103"/>
        <v>123000</v>
      </c>
      <c r="I182" s="76">
        <v>30800</v>
      </c>
      <c r="J182" s="76">
        <f t="shared" si="103"/>
        <v>47200</v>
      </c>
      <c r="K182" s="76">
        <f t="shared" si="103"/>
        <v>25000</v>
      </c>
      <c r="L182" s="76">
        <f t="shared" si="103"/>
        <v>22200</v>
      </c>
      <c r="M182" s="76">
        <f t="shared" si="103"/>
        <v>0</v>
      </c>
      <c r="N182" s="76">
        <f t="shared" si="103"/>
        <v>0</v>
      </c>
      <c r="O182" s="74">
        <f t="shared" si="103"/>
        <v>2</v>
      </c>
    </row>
    <row r="183" spans="1:21" s="88" customFormat="1" ht="22.5" customHeight="1" x14ac:dyDescent="0.2">
      <c r="A183" s="85"/>
      <c r="B183" s="86" t="s">
        <v>138</v>
      </c>
      <c r="C183" s="85"/>
      <c r="D183" s="85"/>
      <c r="E183" s="85"/>
      <c r="F183" s="87">
        <f>F184+F185</f>
        <v>313071.26500000001</v>
      </c>
      <c r="G183" s="87">
        <f t="shared" ref="G183:O183" si="104">G184+G185</f>
        <v>123000</v>
      </c>
      <c r="H183" s="87">
        <f t="shared" si="104"/>
        <v>123000</v>
      </c>
      <c r="I183" s="87">
        <v>30800</v>
      </c>
      <c r="J183" s="87">
        <f t="shared" si="104"/>
        <v>47200</v>
      </c>
      <c r="K183" s="87">
        <f t="shared" si="104"/>
        <v>25000</v>
      </c>
      <c r="L183" s="87">
        <f t="shared" si="104"/>
        <v>22200</v>
      </c>
      <c r="M183" s="87">
        <f t="shared" si="104"/>
        <v>0</v>
      </c>
      <c r="N183" s="87">
        <f t="shared" si="104"/>
        <v>0</v>
      </c>
      <c r="O183" s="85">
        <f t="shared" si="104"/>
        <v>2</v>
      </c>
    </row>
    <row r="184" spans="1:21" ht="62.25" customHeight="1" x14ac:dyDescent="0.2">
      <c r="A184" s="77">
        <v>1</v>
      </c>
      <c r="B184" s="78" t="s">
        <v>188</v>
      </c>
      <c r="C184" s="77" t="s">
        <v>275</v>
      </c>
      <c r="D184" s="77" t="s">
        <v>79</v>
      </c>
      <c r="E184" s="77" t="s">
        <v>279</v>
      </c>
      <c r="F184" s="79">
        <v>83049.16</v>
      </c>
      <c r="G184" s="79">
        <v>23000</v>
      </c>
      <c r="H184" s="79">
        <v>23000</v>
      </c>
      <c r="I184" s="79">
        <v>800</v>
      </c>
      <c r="J184" s="79">
        <f>K184+L184+M184</f>
        <v>22200</v>
      </c>
      <c r="K184" s="79"/>
      <c r="L184" s="79">
        <v>22200</v>
      </c>
      <c r="M184" s="79"/>
      <c r="N184" s="79"/>
      <c r="O184" s="77">
        <v>1</v>
      </c>
    </row>
    <row r="185" spans="1:21" ht="66.75" customHeight="1" x14ac:dyDescent="0.2">
      <c r="A185" s="77">
        <v>2</v>
      </c>
      <c r="B185" s="78" t="s">
        <v>199</v>
      </c>
      <c r="C185" s="77" t="s">
        <v>290</v>
      </c>
      <c r="D185" s="77" t="s">
        <v>56</v>
      </c>
      <c r="E185" s="77" t="s">
        <v>291</v>
      </c>
      <c r="F185" s="79">
        <v>230022.10500000001</v>
      </c>
      <c r="G185" s="79">
        <v>100000</v>
      </c>
      <c r="H185" s="79">
        <v>100000</v>
      </c>
      <c r="I185" s="79">
        <v>30000</v>
      </c>
      <c r="J185" s="79">
        <f>K185+L185+M185</f>
        <v>25000</v>
      </c>
      <c r="K185" s="79">
        <v>25000</v>
      </c>
      <c r="L185" s="79"/>
      <c r="M185" s="79"/>
      <c r="N185" s="79"/>
      <c r="O185" s="77">
        <v>1</v>
      </c>
    </row>
    <row r="186" spans="1:21" s="63" customFormat="1" ht="22.5" customHeight="1" x14ac:dyDescent="0.2">
      <c r="A186" s="74" t="s">
        <v>31</v>
      </c>
      <c r="B186" s="75" t="s">
        <v>337</v>
      </c>
      <c r="C186" s="74"/>
      <c r="D186" s="74"/>
      <c r="E186" s="74"/>
      <c r="F186" s="76">
        <f t="shared" ref="F186:O186" si="105">F187+F190+F197+F201+F204+F209+F212+F216+F220+F223</f>
        <v>3942027.38</v>
      </c>
      <c r="G186" s="76">
        <f t="shared" si="105"/>
        <v>3812416.5640000002</v>
      </c>
      <c r="H186" s="76">
        <f t="shared" si="105"/>
        <v>2417697</v>
      </c>
      <c r="I186" s="76">
        <v>0</v>
      </c>
      <c r="J186" s="76">
        <f t="shared" si="105"/>
        <v>1221074</v>
      </c>
      <c r="K186" s="76">
        <f t="shared" si="105"/>
        <v>53000</v>
      </c>
      <c r="L186" s="76">
        <f t="shared" si="105"/>
        <v>319870</v>
      </c>
      <c r="M186" s="76">
        <f t="shared" si="105"/>
        <v>810204</v>
      </c>
      <c r="N186" s="76">
        <f t="shared" si="105"/>
        <v>38000</v>
      </c>
      <c r="O186" s="74">
        <f t="shared" si="105"/>
        <v>17</v>
      </c>
      <c r="P186" s="66"/>
      <c r="Q186" s="66"/>
      <c r="R186" s="66"/>
      <c r="S186" s="66"/>
      <c r="T186" s="66"/>
      <c r="U186" s="66"/>
    </row>
    <row r="187" spans="1:21" s="63" customFormat="1" ht="22.5" customHeight="1" x14ac:dyDescent="0.2">
      <c r="A187" s="74" t="s">
        <v>3</v>
      </c>
      <c r="B187" s="75" t="s">
        <v>34</v>
      </c>
      <c r="C187" s="74"/>
      <c r="D187" s="74"/>
      <c r="E187" s="74"/>
      <c r="F187" s="76">
        <f>F188</f>
        <v>628486.56400000001</v>
      </c>
      <c r="G187" s="76">
        <f t="shared" ref="G187:O188" si="106">G188</f>
        <v>628486.56400000001</v>
      </c>
      <c r="H187" s="76">
        <f t="shared" si="106"/>
        <v>151207</v>
      </c>
      <c r="I187" s="76">
        <v>0</v>
      </c>
      <c r="J187" s="76">
        <f t="shared" si="106"/>
        <v>40000</v>
      </c>
      <c r="K187" s="76">
        <f t="shared" si="106"/>
        <v>40000</v>
      </c>
      <c r="L187" s="76">
        <f t="shared" si="106"/>
        <v>0</v>
      </c>
      <c r="M187" s="76">
        <f t="shared" si="106"/>
        <v>0</v>
      </c>
      <c r="N187" s="76">
        <f t="shared" si="106"/>
        <v>0</v>
      </c>
      <c r="O187" s="74">
        <f t="shared" si="106"/>
        <v>1</v>
      </c>
      <c r="P187" s="66"/>
      <c r="Q187" s="66"/>
      <c r="R187" s="66"/>
      <c r="S187" s="66"/>
      <c r="T187" s="66"/>
      <c r="U187" s="66"/>
    </row>
    <row r="188" spans="1:21" s="63" customFormat="1" ht="22.5" customHeight="1" x14ac:dyDescent="0.2">
      <c r="A188" s="74"/>
      <c r="B188" s="86" t="s">
        <v>138</v>
      </c>
      <c r="C188" s="74"/>
      <c r="D188" s="74"/>
      <c r="E188" s="74"/>
      <c r="F188" s="87">
        <f>F189</f>
        <v>628486.56400000001</v>
      </c>
      <c r="G188" s="87">
        <f t="shared" si="106"/>
        <v>628486.56400000001</v>
      </c>
      <c r="H188" s="87">
        <f t="shared" si="106"/>
        <v>151207</v>
      </c>
      <c r="I188" s="87">
        <v>0</v>
      </c>
      <c r="J188" s="87">
        <f t="shared" si="106"/>
        <v>40000</v>
      </c>
      <c r="K188" s="87">
        <f t="shared" si="106"/>
        <v>40000</v>
      </c>
      <c r="L188" s="87">
        <f t="shared" si="106"/>
        <v>0</v>
      </c>
      <c r="M188" s="87">
        <f t="shared" si="106"/>
        <v>0</v>
      </c>
      <c r="N188" s="87">
        <f t="shared" si="106"/>
        <v>0</v>
      </c>
      <c r="O188" s="85">
        <f t="shared" si="106"/>
        <v>1</v>
      </c>
      <c r="P188" s="66"/>
      <c r="Q188" s="66"/>
      <c r="R188" s="66"/>
      <c r="S188" s="66"/>
      <c r="T188" s="66"/>
      <c r="U188" s="66"/>
    </row>
    <row r="189" spans="1:21" s="63" customFormat="1" ht="33.950000000000003" customHeight="1" x14ac:dyDescent="0.2">
      <c r="A189" s="77">
        <v>1</v>
      </c>
      <c r="B189" s="78" t="s">
        <v>327</v>
      </c>
      <c r="C189" s="77" t="s">
        <v>18</v>
      </c>
      <c r="D189" s="77" t="s">
        <v>328</v>
      </c>
      <c r="E189" s="77">
        <v>0</v>
      </c>
      <c r="F189" s="79">
        <v>628486.56400000001</v>
      </c>
      <c r="G189" s="79">
        <v>628486.56400000001</v>
      </c>
      <c r="H189" s="79">
        <v>151207</v>
      </c>
      <c r="I189" s="79">
        <v>0</v>
      </c>
      <c r="J189" s="79">
        <f>K189+L189+M189</f>
        <v>40000</v>
      </c>
      <c r="K189" s="79">
        <v>40000</v>
      </c>
      <c r="L189" s="79"/>
      <c r="M189" s="79"/>
      <c r="N189" s="79"/>
      <c r="O189" s="77">
        <v>1</v>
      </c>
      <c r="P189" s="66"/>
      <c r="Q189" s="66"/>
      <c r="R189" s="66"/>
      <c r="S189" s="66"/>
      <c r="T189" s="66"/>
      <c r="U189" s="66"/>
    </row>
    <row r="190" spans="1:21" s="63" customFormat="1" ht="22.5" customHeight="1" x14ac:dyDescent="0.2">
      <c r="A190" s="74" t="s">
        <v>6</v>
      </c>
      <c r="B190" s="75" t="s">
        <v>129</v>
      </c>
      <c r="C190" s="74"/>
      <c r="D190" s="74"/>
      <c r="E190" s="74"/>
      <c r="F190" s="76">
        <f>F196+F191</f>
        <v>544187</v>
      </c>
      <c r="G190" s="76">
        <f t="shared" ref="G190:O190" si="107">G196+G191</f>
        <v>519890</v>
      </c>
      <c r="H190" s="76">
        <f t="shared" si="107"/>
        <v>364700</v>
      </c>
      <c r="I190" s="76">
        <v>0</v>
      </c>
      <c r="J190" s="76">
        <f t="shared" si="107"/>
        <v>109700</v>
      </c>
      <c r="K190" s="76">
        <f t="shared" si="107"/>
        <v>0</v>
      </c>
      <c r="L190" s="76">
        <f t="shared" si="107"/>
        <v>109700</v>
      </c>
      <c r="M190" s="76">
        <f t="shared" si="107"/>
        <v>0</v>
      </c>
      <c r="N190" s="76">
        <f t="shared" si="107"/>
        <v>0</v>
      </c>
      <c r="O190" s="74">
        <f t="shared" si="107"/>
        <v>4</v>
      </c>
    </row>
    <row r="191" spans="1:21" s="63" customFormat="1" ht="22.5" customHeight="1" x14ac:dyDescent="0.2">
      <c r="A191" s="74"/>
      <c r="B191" s="86" t="s">
        <v>138</v>
      </c>
      <c r="C191" s="74"/>
      <c r="D191" s="74"/>
      <c r="E191" s="74"/>
      <c r="F191" s="87">
        <f>F192+F193+F194</f>
        <v>529468</v>
      </c>
      <c r="G191" s="87">
        <f t="shared" ref="G191:O191" si="108">G192+G193+G194</f>
        <v>505171</v>
      </c>
      <c r="H191" s="87">
        <f t="shared" si="108"/>
        <v>350000</v>
      </c>
      <c r="I191" s="87">
        <v>0</v>
      </c>
      <c r="J191" s="87">
        <f t="shared" si="108"/>
        <v>95000</v>
      </c>
      <c r="K191" s="87">
        <f t="shared" si="108"/>
        <v>0</v>
      </c>
      <c r="L191" s="87">
        <f t="shared" si="108"/>
        <v>95000</v>
      </c>
      <c r="M191" s="87">
        <f t="shared" si="108"/>
        <v>0</v>
      </c>
      <c r="N191" s="87">
        <f t="shared" si="108"/>
        <v>0</v>
      </c>
      <c r="O191" s="85">
        <f t="shared" si="108"/>
        <v>3</v>
      </c>
    </row>
    <row r="192" spans="1:21" ht="63.75" customHeight="1" x14ac:dyDescent="0.2">
      <c r="A192" s="77">
        <v>1</v>
      </c>
      <c r="B192" s="78" t="s">
        <v>329</v>
      </c>
      <c r="C192" s="77" t="s">
        <v>330</v>
      </c>
      <c r="D192" s="77" t="s">
        <v>271</v>
      </c>
      <c r="E192" s="77">
        <v>0</v>
      </c>
      <c r="F192" s="79">
        <v>50000</v>
      </c>
      <c r="G192" s="79">
        <v>50000</v>
      </c>
      <c r="H192" s="79">
        <v>50000</v>
      </c>
      <c r="I192" s="79">
        <v>0</v>
      </c>
      <c r="J192" s="79">
        <f t="shared" ref="J192:J194" si="109">K192+L192+M192</f>
        <v>25000</v>
      </c>
      <c r="K192" s="79"/>
      <c r="L192" s="79">
        <v>25000</v>
      </c>
      <c r="M192" s="79"/>
      <c r="N192" s="79"/>
      <c r="O192" s="77">
        <v>1</v>
      </c>
    </row>
    <row r="193" spans="1:15" ht="65.25" customHeight="1" x14ac:dyDescent="0.2">
      <c r="A193" s="77">
        <v>2</v>
      </c>
      <c r="B193" s="78" t="s">
        <v>331</v>
      </c>
      <c r="C193" s="77" t="s">
        <v>228</v>
      </c>
      <c r="D193" s="77" t="s">
        <v>328</v>
      </c>
      <c r="E193" s="77">
        <v>0</v>
      </c>
      <c r="F193" s="79">
        <v>305171</v>
      </c>
      <c r="G193" s="79">
        <f>240000+65171</f>
        <v>305171</v>
      </c>
      <c r="H193" s="79">
        <v>150000</v>
      </c>
      <c r="I193" s="79">
        <v>0</v>
      </c>
      <c r="J193" s="79">
        <f t="shared" si="109"/>
        <v>35000</v>
      </c>
      <c r="K193" s="79"/>
      <c r="L193" s="79">
        <v>35000</v>
      </c>
      <c r="M193" s="79"/>
      <c r="N193" s="79"/>
      <c r="O193" s="77">
        <v>1</v>
      </c>
    </row>
    <row r="194" spans="1:15" ht="60.75" customHeight="1" x14ac:dyDescent="0.2">
      <c r="A194" s="77">
        <v>3</v>
      </c>
      <c r="B194" s="78" t="s">
        <v>332</v>
      </c>
      <c r="C194" s="77" t="s">
        <v>228</v>
      </c>
      <c r="D194" s="77" t="s">
        <v>271</v>
      </c>
      <c r="E194" s="77">
        <v>0</v>
      </c>
      <c r="F194" s="79">
        <v>174297</v>
      </c>
      <c r="G194" s="79">
        <f>80000+70000</f>
        <v>150000</v>
      </c>
      <c r="H194" s="79">
        <v>150000</v>
      </c>
      <c r="I194" s="79">
        <v>0</v>
      </c>
      <c r="J194" s="79">
        <f t="shared" si="109"/>
        <v>35000</v>
      </c>
      <c r="K194" s="79"/>
      <c r="L194" s="79">
        <v>35000</v>
      </c>
      <c r="M194" s="79"/>
      <c r="N194" s="79"/>
      <c r="O194" s="77">
        <v>1</v>
      </c>
    </row>
    <row r="195" spans="1:15" s="88" customFormat="1" ht="22.5" customHeight="1" x14ac:dyDescent="0.2">
      <c r="A195" s="85"/>
      <c r="B195" s="86" t="s">
        <v>135</v>
      </c>
      <c r="C195" s="85"/>
      <c r="D195" s="85"/>
      <c r="E195" s="85"/>
      <c r="F195" s="87">
        <f>F196</f>
        <v>14719</v>
      </c>
      <c r="G195" s="87">
        <f t="shared" ref="G195:O195" si="110">G196</f>
        <v>14719</v>
      </c>
      <c r="H195" s="87">
        <f t="shared" si="110"/>
        <v>14700</v>
      </c>
      <c r="I195" s="87">
        <v>0</v>
      </c>
      <c r="J195" s="87">
        <f t="shared" si="110"/>
        <v>14700</v>
      </c>
      <c r="K195" s="87">
        <f t="shared" si="110"/>
        <v>0</v>
      </c>
      <c r="L195" s="87">
        <f t="shared" si="110"/>
        <v>14700</v>
      </c>
      <c r="M195" s="87">
        <f t="shared" si="110"/>
        <v>0</v>
      </c>
      <c r="N195" s="87">
        <f t="shared" si="110"/>
        <v>0</v>
      </c>
      <c r="O195" s="85">
        <f t="shared" si="110"/>
        <v>1</v>
      </c>
    </row>
    <row r="196" spans="1:15" ht="58.5" customHeight="1" x14ac:dyDescent="0.2">
      <c r="A196" s="77">
        <v>1</v>
      </c>
      <c r="B196" s="78" t="s">
        <v>146</v>
      </c>
      <c r="C196" s="77" t="s">
        <v>228</v>
      </c>
      <c r="D196" s="77" t="s">
        <v>271</v>
      </c>
      <c r="E196" s="77">
        <v>0</v>
      </c>
      <c r="F196" s="79">
        <v>14719</v>
      </c>
      <c r="G196" s="79">
        <v>14719</v>
      </c>
      <c r="H196" s="79">
        <v>14700</v>
      </c>
      <c r="I196" s="79">
        <v>0</v>
      </c>
      <c r="J196" s="79">
        <f>K196+L196+M196</f>
        <v>14700</v>
      </c>
      <c r="K196" s="79"/>
      <c r="L196" s="79">
        <v>14700</v>
      </c>
      <c r="M196" s="79"/>
      <c r="N196" s="79"/>
      <c r="O196" s="77">
        <v>1</v>
      </c>
    </row>
    <row r="197" spans="1:15" s="63" customFormat="1" ht="22.5" customHeight="1" x14ac:dyDescent="0.2">
      <c r="A197" s="74" t="s">
        <v>7</v>
      </c>
      <c r="B197" s="75" t="s">
        <v>41</v>
      </c>
      <c r="C197" s="74"/>
      <c r="D197" s="74"/>
      <c r="E197" s="74"/>
      <c r="F197" s="76">
        <f>F198</f>
        <v>8510</v>
      </c>
      <c r="G197" s="76">
        <f t="shared" ref="G197:O197" si="111">G198</f>
        <v>5350</v>
      </c>
      <c r="H197" s="76">
        <f t="shared" si="111"/>
        <v>5350</v>
      </c>
      <c r="I197" s="76">
        <v>0</v>
      </c>
      <c r="J197" s="76">
        <f t="shared" si="111"/>
        <v>5350</v>
      </c>
      <c r="K197" s="76">
        <f t="shared" si="111"/>
        <v>0</v>
      </c>
      <c r="L197" s="76">
        <f t="shared" si="111"/>
        <v>5350</v>
      </c>
      <c r="M197" s="76">
        <f t="shared" si="111"/>
        <v>0</v>
      </c>
      <c r="N197" s="76">
        <f t="shared" si="111"/>
        <v>0</v>
      </c>
      <c r="O197" s="74">
        <f t="shared" si="111"/>
        <v>2</v>
      </c>
    </row>
    <row r="198" spans="1:15" s="88" customFormat="1" ht="22.5" customHeight="1" x14ac:dyDescent="0.2">
      <c r="A198" s="85"/>
      <c r="B198" s="86" t="s">
        <v>135</v>
      </c>
      <c r="C198" s="85"/>
      <c r="D198" s="85"/>
      <c r="E198" s="85"/>
      <c r="F198" s="87">
        <f>F199+F200</f>
        <v>8510</v>
      </c>
      <c r="G198" s="87">
        <f t="shared" ref="G198:O198" si="112">G199+G200</f>
        <v>5350</v>
      </c>
      <c r="H198" s="87">
        <f t="shared" si="112"/>
        <v>5350</v>
      </c>
      <c r="I198" s="87">
        <v>0</v>
      </c>
      <c r="J198" s="87">
        <f t="shared" si="112"/>
        <v>5350</v>
      </c>
      <c r="K198" s="87">
        <f t="shared" si="112"/>
        <v>0</v>
      </c>
      <c r="L198" s="87">
        <f t="shared" si="112"/>
        <v>5350</v>
      </c>
      <c r="M198" s="87">
        <f t="shared" si="112"/>
        <v>0</v>
      </c>
      <c r="N198" s="87">
        <f t="shared" si="112"/>
        <v>0</v>
      </c>
      <c r="O198" s="85">
        <f t="shared" si="112"/>
        <v>2</v>
      </c>
    </row>
    <row r="199" spans="1:15" ht="60" customHeight="1" x14ac:dyDescent="0.2">
      <c r="A199" s="77">
        <v>1</v>
      </c>
      <c r="B199" s="78" t="s">
        <v>149</v>
      </c>
      <c r="C199" s="77" t="s">
        <v>233</v>
      </c>
      <c r="D199" s="77" t="s">
        <v>271</v>
      </c>
      <c r="E199" s="77">
        <v>0</v>
      </c>
      <c r="F199" s="79">
        <v>5349</v>
      </c>
      <c r="G199" s="79">
        <v>2900</v>
      </c>
      <c r="H199" s="79">
        <v>2900</v>
      </c>
      <c r="I199" s="79">
        <v>0</v>
      </c>
      <c r="J199" s="79">
        <f t="shared" ref="J199:J200" si="113">K199+L199+M199</f>
        <v>2900</v>
      </c>
      <c r="K199" s="79"/>
      <c r="L199" s="79">
        <v>2900</v>
      </c>
      <c r="M199" s="79"/>
      <c r="N199" s="79"/>
      <c r="O199" s="77">
        <v>1</v>
      </c>
    </row>
    <row r="200" spans="1:15" ht="53.25" customHeight="1" x14ac:dyDescent="0.2">
      <c r="A200" s="77">
        <v>2</v>
      </c>
      <c r="B200" s="78" t="s">
        <v>82</v>
      </c>
      <c r="C200" s="77" t="s">
        <v>233</v>
      </c>
      <c r="D200" s="77" t="s">
        <v>271</v>
      </c>
      <c r="E200" s="77">
        <v>0</v>
      </c>
      <c r="F200" s="79">
        <v>3161</v>
      </c>
      <c r="G200" s="79">
        <v>2450</v>
      </c>
      <c r="H200" s="79">
        <v>2450</v>
      </c>
      <c r="I200" s="79">
        <v>0</v>
      </c>
      <c r="J200" s="79">
        <f t="shared" si="113"/>
        <v>2450</v>
      </c>
      <c r="K200" s="79"/>
      <c r="L200" s="79">
        <v>2450</v>
      </c>
      <c r="M200" s="79"/>
      <c r="N200" s="79"/>
      <c r="O200" s="77">
        <v>1</v>
      </c>
    </row>
    <row r="201" spans="1:15" s="63" customFormat="1" ht="22.5" customHeight="1" x14ac:dyDescent="0.2">
      <c r="A201" s="74" t="s">
        <v>61</v>
      </c>
      <c r="B201" s="75" t="s">
        <v>113</v>
      </c>
      <c r="C201" s="74"/>
      <c r="D201" s="74"/>
      <c r="E201" s="74"/>
      <c r="F201" s="76">
        <f>F203</f>
        <v>795896</v>
      </c>
      <c r="G201" s="76">
        <f t="shared" ref="G201:O201" si="114">G203</f>
        <v>795896</v>
      </c>
      <c r="H201" s="76">
        <f t="shared" si="114"/>
        <v>496000</v>
      </c>
      <c r="I201" s="76">
        <v>0</v>
      </c>
      <c r="J201" s="76">
        <f t="shared" si="114"/>
        <v>256000</v>
      </c>
      <c r="K201" s="76">
        <f t="shared" si="114"/>
        <v>0</v>
      </c>
      <c r="L201" s="76">
        <f t="shared" si="114"/>
        <v>96000</v>
      </c>
      <c r="M201" s="76">
        <f t="shared" si="114"/>
        <v>160000</v>
      </c>
      <c r="N201" s="76">
        <f t="shared" si="114"/>
        <v>0</v>
      </c>
      <c r="O201" s="74">
        <f t="shared" si="114"/>
        <v>1</v>
      </c>
    </row>
    <row r="202" spans="1:15" s="88" customFormat="1" ht="22.5" customHeight="1" x14ac:dyDescent="0.2">
      <c r="A202" s="85"/>
      <c r="B202" s="86" t="s">
        <v>138</v>
      </c>
      <c r="C202" s="85"/>
      <c r="D202" s="85"/>
      <c r="E202" s="85"/>
      <c r="F202" s="87">
        <f>F203</f>
        <v>795896</v>
      </c>
      <c r="G202" s="87">
        <f t="shared" ref="G202:O202" si="115">G203</f>
        <v>795896</v>
      </c>
      <c r="H202" s="87">
        <f t="shared" si="115"/>
        <v>496000</v>
      </c>
      <c r="I202" s="87">
        <v>0</v>
      </c>
      <c r="J202" s="87">
        <f t="shared" si="115"/>
        <v>256000</v>
      </c>
      <c r="K202" s="87">
        <f t="shared" si="115"/>
        <v>0</v>
      </c>
      <c r="L202" s="87">
        <f t="shared" si="115"/>
        <v>96000</v>
      </c>
      <c r="M202" s="87">
        <f t="shared" si="115"/>
        <v>160000</v>
      </c>
      <c r="N202" s="87">
        <f t="shared" si="115"/>
        <v>0</v>
      </c>
      <c r="O202" s="85">
        <f t="shared" si="115"/>
        <v>1</v>
      </c>
    </row>
    <row r="203" spans="1:15" ht="129" customHeight="1" x14ac:dyDescent="0.2">
      <c r="A203" s="77">
        <v>1</v>
      </c>
      <c r="B203" s="78" t="s">
        <v>153</v>
      </c>
      <c r="C203" s="77" t="s">
        <v>239</v>
      </c>
      <c r="D203" s="77" t="s">
        <v>271</v>
      </c>
      <c r="E203" s="77">
        <v>0</v>
      </c>
      <c r="F203" s="79">
        <v>795896</v>
      </c>
      <c r="G203" s="79">
        <v>795896</v>
      </c>
      <c r="H203" s="79">
        <v>496000</v>
      </c>
      <c r="I203" s="79">
        <v>0</v>
      </c>
      <c r="J203" s="79">
        <f t="shared" ref="J203" si="116">K203+L203+M203</f>
        <v>256000</v>
      </c>
      <c r="K203" s="79"/>
      <c r="L203" s="79">
        <v>96000</v>
      </c>
      <c r="M203" s="79">
        <v>160000</v>
      </c>
      <c r="N203" s="79"/>
      <c r="O203" s="77">
        <v>1</v>
      </c>
    </row>
    <row r="204" spans="1:15" s="63" customFormat="1" ht="31.5" x14ac:dyDescent="0.2">
      <c r="A204" s="74" t="s">
        <v>62</v>
      </c>
      <c r="B204" s="75" t="s">
        <v>130</v>
      </c>
      <c r="C204" s="74"/>
      <c r="D204" s="74"/>
      <c r="E204" s="74"/>
      <c r="F204" s="76">
        <f>F205</f>
        <v>844914.11599999992</v>
      </c>
      <c r="G204" s="76">
        <f t="shared" ref="G204:O204" si="117">G205</f>
        <v>754900</v>
      </c>
      <c r="H204" s="76">
        <f t="shared" si="117"/>
        <v>687000</v>
      </c>
      <c r="I204" s="76">
        <v>0</v>
      </c>
      <c r="J204" s="76">
        <f t="shared" si="117"/>
        <v>402000</v>
      </c>
      <c r="K204" s="76">
        <f t="shared" si="117"/>
        <v>0</v>
      </c>
      <c r="L204" s="76">
        <f t="shared" si="117"/>
        <v>32000</v>
      </c>
      <c r="M204" s="76">
        <f t="shared" si="117"/>
        <v>370000</v>
      </c>
      <c r="N204" s="76">
        <f t="shared" si="117"/>
        <v>0</v>
      </c>
      <c r="O204" s="74">
        <f t="shared" si="117"/>
        <v>3</v>
      </c>
    </row>
    <row r="205" spans="1:15" s="88" customFormat="1" ht="22.5" customHeight="1" x14ac:dyDescent="0.2">
      <c r="A205" s="85"/>
      <c r="B205" s="86" t="s">
        <v>138</v>
      </c>
      <c r="C205" s="85"/>
      <c r="D205" s="85"/>
      <c r="E205" s="85"/>
      <c r="F205" s="87">
        <f>F206+F207+F208</f>
        <v>844914.11599999992</v>
      </c>
      <c r="G205" s="87">
        <f t="shared" ref="G205:O205" si="118">G206+G207+G208</f>
        <v>754900</v>
      </c>
      <c r="H205" s="87">
        <f t="shared" si="118"/>
        <v>687000</v>
      </c>
      <c r="I205" s="87">
        <v>0</v>
      </c>
      <c r="J205" s="87">
        <f t="shared" si="118"/>
        <v>402000</v>
      </c>
      <c r="K205" s="87">
        <f t="shared" si="118"/>
        <v>0</v>
      </c>
      <c r="L205" s="87">
        <f t="shared" si="118"/>
        <v>32000</v>
      </c>
      <c r="M205" s="87">
        <f t="shared" si="118"/>
        <v>370000</v>
      </c>
      <c r="N205" s="87">
        <f t="shared" si="118"/>
        <v>0</v>
      </c>
      <c r="O205" s="85">
        <f t="shared" si="118"/>
        <v>3</v>
      </c>
    </row>
    <row r="206" spans="1:15" ht="102.75" customHeight="1" x14ac:dyDescent="0.2">
      <c r="A206" s="77">
        <v>1</v>
      </c>
      <c r="B206" s="78" t="s">
        <v>160</v>
      </c>
      <c r="C206" s="77" t="s">
        <v>249</v>
      </c>
      <c r="D206" s="77" t="s">
        <v>271</v>
      </c>
      <c r="E206" s="77" t="s">
        <v>250</v>
      </c>
      <c r="F206" s="79">
        <v>290850.11599999998</v>
      </c>
      <c r="G206" s="79">
        <v>218900</v>
      </c>
      <c r="H206" s="79">
        <v>190000</v>
      </c>
      <c r="I206" s="79">
        <v>0</v>
      </c>
      <c r="J206" s="79">
        <f t="shared" ref="J206" si="119">K206+L206+M206</f>
        <v>120000</v>
      </c>
      <c r="K206" s="79"/>
      <c r="L206" s="79"/>
      <c r="M206" s="79">
        <v>120000</v>
      </c>
      <c r="N206" s="79"/>
      <c r="O206" s="77">
        <v>1</v>
      </c>
    </row>
    <row r="207" spans="1:15" ht="90" customHeight="1" x14ac:dyDescent="0.2">
      <c r="A207" s="77">
        <v>2</v>
      </c>
      <c r="B207" s="78" t="s">
        <v>159</v>
      </c>
      <c r="C207" s="77" t="s">
        <v>240</v>
      </c>
      <c r="D207" s="77" t="s">
        <v>56</v>
      </c>
      <c r="E207" s="77">
        <v>0</v>
      </c>
      <c r="F207" s="79">
        <v>386000</v>
      </c>
      <c r="G207" s="79">
        <v>386000</v>
      </c>
      <c r="H207" s="79">
        <v>347000</v>
      </c>
      <c r="I207" s="79">
        <v>0</v>
      </c>
      <c r="J207" s="79">
        <f t="shared" ref="J207:J208" si="120">K207+L207+M207</f>
        <v>182000</v>
      </c>
      <c r="K207" s="79"/>
      <c r="L207" s="79">
        <v>32000</v>
      </c>
      <c r="M207" s="79">
        <v>150000</v>
      </c>
      <c r="N207" s="79"/>
      <c r="O207" s="77">
        <v>1</v>
      </c>
    </row>
    <row r="208" spans="1:15" ht="77.25" customHeight="1" x14ac:dyDescent="0.2">
      <c r="A208" s="77">
        <v>3</v>
      </c>
      <c r="B208" s="78" t="s">
        <v>161</v>
      </c>
      <c r="C208" s="77" t="s">
        <v>237</v>
      </c>
      <c r="D208" s="77" t="s">
        <v>56</v>
      </c>
      <c r="E208" s="77">
        <v>0</v>
      </c>
      <c r="F208" s="79">
        <v>168064</v>
      </c>
      <c r="G208" s="79">
        <v>150000</v>
      </c>
      <c r="H208" s="79">
        <v>150000</v>
      </c>
      <c r="I208" s="79">
        <v>0</v>
      </c>
      <c r="J208" s="79">
        <f t="shared" si="120"/>
        <v>100000</v>
      </c>
      <c r="K208" s="79"/>
      <c r="L208" s="79"/>
      <c r="M208" s="79">
        <v>100000</v>
      </c>
      <c r="N208" s="79"/>
      <c r="O208" s="77">
        <v>1</v>
      </c>
    </row>
    <row r="209" spans="1:15" s="63" customFormat="1" ht="22.5" customHeight="1" x14ac:dyDescent="0.2">
      <c r="A209" s="74" t="s">
        <v>64</v>
      </c>
      <c r="B209" s="75" t="s">
        <v>131</v>
      </c>
      <c r="C209" s="74"/>
      <c r="D209" s="74"/>
      <c r="E209" s="74"/>
      <c r="F209" s="76">
        <f>F210</f>
        <v>22879.7</v>
      </c>
      <c r="G209" s="76">
        <f t="shared" ref="G209:O210" si="121">G210</f>
        <v>19740</v>
      </c>
      <c r="H209" s="76">
        <f t="shared" si="121"/>
        <v>19740</v>
      </c>
      <c r="I209" s="76">
        <v>0</v>
      </c>
      <c r="J209" s="76">
        <f t="shared" si="121"/>
        <v>8820</v>
      </c>
      <c r="K209" s="76">
        <f t="shared" si="121"/>
        <v>0</v>
      </c>
      <c r="L209" s="76">
        <f t="shared" si="121"/>
        <v>8820</v>
      </c>
      <c r="M209" s="76">
        <f t="shared" si="121"/>
        <v>0</v>
      </c>
      <c r="N209" s="76">
        <f t="shared" si="121"/>
        <v>0</v>
      </c>
      <c r="O209" s="74">
        <f t="shared" si="121"/>
        <v>1</v>
      </c>
    </row>
    <row r="210" spans="1:15" s="88" customFormat="1" ht="22.5" customHeight="1" x14ac:dyDescent="0.2">
      <c r="A210" s="85"/>
      <c r="B210" s="86" t="s">
        <v>135</v>
      </c>
      <c r="C210" s="85"/>
      <c r="D210" s="85"/>
      <c r="E210" s="85"/>
      <c r="F210" s="87">
        <f>F211</f>
        <v>22879.7</v>
      </c>
      <c r="G210" s="87">
        <f t="shared" si="121"/>
        <v>19740</v>
      </c>
      <c r="H210" s="87">
        <f t="shared" si="121"/>
        <v>19740</v>
      </c>
      <c r="I210" s="87">
        <v>0</v>
      </c>
      <c r="J210" s="87">
        <f t="shared" si="121"/>
        <v>8820</v>
      </c>
      <c r="K210" s="87">
        <f t="shared" si="121"/>
        <v>0</v>
      </c>
      <c r="L210" s="87">
        <f t="shared" si="121"/>
        <v>8820</v>
      </c>
      <c r="M210" s="87">
        <f t="shared" si="121"/>
        <v>0</v>
      </c>
      <c r="N210" s="87">
        <f t="shared" si="121"/>
        <v>0</v>
      </c>
      <c r="O210" s="85">
        <f t="shared" si="121"/>
        <v>1</v>
      </c>
    </row>
    <row r="211" spans="1:15" ht="66" customHeight="1" x14ac:dyDescent="0.2">
      <c r="A211" s="77">
        <v>1</v>
      </c>
      <c r="B211" s="78" t="s">
        <v>168</v>
      </c>
      <c r="C211" s="77" t="s">
        <v>251</v>
      </c>
      <c r="D211" s="77" t="s">
        <v>79</v>
      </c>
      <c r="E211" s="77" t="s">
        <v>261</v>
      </c>
      <c r="F211" s="79">
        <v>22879.7</v>
      </c>
      <c r="G211" s="79">
        <v>19740</v>
      </c>
      <c r="H211" s="79">
        <v>19740</v>
      </c>
      <c r="I211" s="79">
        <v>0</v>
      </c>
      <c r="J211" s="79">
        <f t="shared" ref="J211" si="122">K211+L211+M211</f>
        <v>8820</v>
      </c>
      <c r="K211" s="79"/>
      <c r="L211" s="79">
        <v>8820</v>
      </c>
      <c r="M211" s="79"/>
      <c r="N211" s="79"/>
      <c r="O211" s="77">
        <v>1</v>
      </c>
    </row>
    <row r="212" spans="1:15" s="63" customFormat="1" ht="56.25" customHeight="1" x14ac:dyDescent="0.2">
      <c r="A212" s="74" t="s">
        <v>72</v>
      </c>
      <c r="B212" s="75" t="s">
        <v>52</v>
      </c>
      <c r="C212" s="74"/>
      <c r="D212" s="74"/>
      <c r="E212" s="74"/>
      <c r="F212" s="76">
        <f>F213</f>
        <v>39000</v>
      </c>
      <c r="G212" s="76">
        <f t="shared" ref="G212:O214" si="123">G213</f>
        <v>30000</v>
      </c>
      <c r="H212" s="76">
        <f t="shared" si="123"/>
        <v>30000</v>
      </c>
      <c r="I212" s="76">
        <v>0</v>
      </c>
      <c r="J212" s="76">
        <f t="shared" si="123"/>
        <v>5000</v>
      </c>
      <c r="K212" s="76">
        <f t="shared" si="123"/>
        <v>5000</v>
      </c>
      <c r="L212" s="76">
        <f t="shared" si="123"/>
        <v>0</v>
      </c>
      <c r="M212" s="76">
        <f t="shared" si="123"/>
        <v>0</v>
      </c>
      <c r="N212" s="76">
        <f t="shared" si="123"/>
        <v>0</v>
      </c>
      <c r="O212" s="74">
        <f t="shared" si="123"/>
        <v>1</v>
      </c>
    </row>
    <row r="213" spans="1:15" s="88" customFormat="1" ht="22.5" customHeight="1" x14ac:dyDescent="0.2">
      <c r="A213" s="85"/>
      <c r="B213" s="86" t="s">
        <v>135</v>
      </c>
      <c r="C213" s="85"/>
      <c r="D213" s="85"/>
      <c r="E213" s="85"/>
      <c r="F213" s="87">
        <f>F214</f>
        <v>39000</v>
      </c>
      <c r="G213" s="87">
        <f t="shared" si="123"/>
        <v>30000</v>
      </c>
      <c r="H213" s="87">
        <f t="shared" si="123"/>
        <v>30000</v>
      </c>
      <c r="I213" s="87">
        <v>0</v>
      </c>
      <c r="J213" s="87">
        <f t="shared" si="123"/>
        <v>5000</v>
      </c>
      <c r="K213" s="87">
        <f t="shared" si="123"/>
        <v>5000</v>
      </c>
      <c r="L213" s="87">
        <f t="shared" si="123"/>
        <v>0</v>
      </c>
      <c r="M213" s="87">
        <f t="shared" si="123"/>
        <v>0</v>
      </c>
      <c r="N213" s="87">
        <f t="shared" si="123"/>
        <v>0</v>
      </c>
      <c r="O213" s="85">
        <f t="shared" si="123"/>
        <v>1</v>
      </c>
    </row>
    <row r="214" spans="1:15" s="83" customFormat="1" ht="59.25" customHeight="1" x14ac:dyDescent="0.2">
      <c r="A214" s="80" t="s">
        <v>147</v>
      </c>
      <c r="B214" s="72" t="s">
        <v>185</v>
      </c>
      <c r="C214" s="80"/>
      <c r="D214" s="80"/>
      <c r="E214" s="80"/>
      <c r="F214" s="81">
        <f>F215</f>
        <v>39000</v>
      </c>
      <c r="G214" s="81">
        <f t="shared" si="123"/>
        <v>30000</v>
      </c>
      <c r="H214" s="81">
        <f t="shared" si="123"/>
        <v>30000</v>
      </c>
      <c r="I214" s="81">
        <v>0</v>
      </c>
      <c r="J214" s="81">
        <f t="shared" si="123"/>
        <v>5000</v>
      </c>
      <c r="K214" s="81">
        <f t="shared" si="123"/>
        <v>5000</v>
      </c>
      <c r="L214" s="81">
        <f t="shared" si="123"/>
        <v>0</v>
      </c>
      <c r="M214" s="81">
        <f t="shared" si="123"/>
        <v>0</v>
      </c>
      <c r="N214" s="81">
        <f t="shared" si="123"/>
        <v>0</v>
      </c>
      <c r="O214" s="80">
        <f t="shared" si="123"/>
        <v>1</v>
      </c>
    </row>
    <row r="215" spans="1:15" ht="62.25" customHeight="1" x14ac:dyDescent="0.2">
      <c r="A215" s="77">
        <v>1</v>
      </c>
      <c r="B215" s="78" t="s">
        <v>191</v>
      </c>
      <c r="C215" s="77" t="s">
        <v>251</v>
      </c>
      <c r="D215" s="77" t="s">
        <v>79</v>
      </c>
      <c r="E215" s="77" t="s">
        <v>282</v>
      </c>
      <c r="F215" s="79">
        <v>39000</v>
      </c>
      <c r="G215" s="79">
        <v>30000</v>
      </c>
      <c r="H215" s="79">
        <v>30000</v>
      </c>
      <c r="I215" s="79">
        <v>0</v>
      </c>
      <c r="J215" s="79">
        <f>K215+L215+M215</f>
        <v>5000</v>
      </c>
      <c r="K215" s="79">
        <v>5000</v>
      </c>
      <c r="L215" s="79"/>
      <c r="M215" s="79"/>
      <c r="N215" s="79"/>
      <c r="O215" s="77">
        <v>1</v>
      </c>
    </row>
    <row r="216" spans="1:15" s="63" customFormat="1" ht="22.5" customHeight="1" x14ac:dyDescent="0.2">
      <c r="A216" s="74" t="s">
        <v>96</v>
      </c>
      <c r="B216" s="75" t="s">
        <v>37</v>
      </c>
      <c r="C216" s="74"/>
      <c r="D216" s="74"/>
      <c r="E216" s="74"/>
      <c r="F216" s="76">
        <f>F217</f>
        <v>962905</v>
      </c>
      <c r="G216" s="76">
        <f t="shared" ref="G216:O216" si="124">G217</f>
        <v>962905</v>
      </c>
      <c r="H216" s="76">
        <f t="shared" si="124"/>
        <v>578000</v>
      </c>
      <c r="I216" s="76">
        <v>0</v>
      </c>
      <c r="J216" s="76">
        <f t="shared" si="124"/>
        <v>346000</v>
      </c>
      <c r="K216" s="76">
        <f t="shared" si="124"/>
        <v>0</v>
      </c>
      <c r="L216" s="76">
        <f t="shared" si="124"/>
        <v>68000</v>
      </c>
      <c r="M216" s="76">
        <f t="shared" si="124"/>
        <v>240000</v>
      </c>
      <c r="N216" s="76">
        <f t="shared" si="124"/>
        <v>38000</v>
      </c>
      <c r="O216" s="74">
        <f t="shared" si="124"/>
        <v>2</v>
      </c>
    </row>
    <row r="217" spans="1:15" s="88" customFormat="1" ht="22.5" customHeight="1" x14ac:dyDescent="0.2">
      <c r="A217" s="85"/>
      <c r="B217" s="86" t="s">
        <v>138</v>
      </c>
      <c r="C217" s="85"/>
      <c r="D217" s="85"/>
      <c r="E217" s="85"/>
      <c r="F217" s="87">
        <f>F218+F219</f>
        <v>962905</v>
      </c>
      <c r="G217" s="87">
        <f t="shared" ref="G217:O217" si="125">G218+G219</f>
        <v>962905</v>
      </c>
      <c r="H217" s="87">
        <f t="shared" si="125"/>
        <v>578000</v>
      </c>
      <c r="I217" s="87">
        <v>0</v>
      </c>
      <c r="J217" s="87">
        <f t="shared" si="125"/>
        <v>346000</v>
      </c>
      <c r="K217" s="87">
        <f t="shared" si="125"/>
        <v>0</v>
      </c>
      <c r="L217" s="87">
        <f t="shared" si="125"/>
        <v>68000</v>
      </c>
      <c r="M217" s="87">
        <f t="shared" si="125"/>
        <v>240000</v>
      </c>
      <c r="N217" s="87">
        <f t="shared" si="125"/>
        <v>38000</v>
      </c>
      <c r="O217" s="85">
        <f t="shared" si="125"/>
        <v>2</v>
      </c>
    </row>
    <row r="218" spans="1:15" ht="104.25" customHeight="1" x14ac:dyDescent="0.2">
      <c r="A218" s="77">
        <v>1</v>
      </c>
      <c r="B218" s="78" t="s">
        <v>178</v>
      </c>
      <c r="C218" s="77" t="s">
        <v>307</v>
      </c>
      <c r="D218" s="77" t="s">
        <v>56</v>
      </c>
      <c r="E218" s="77">
        <v>0</v>
      </c>
      <c r="F218" s="79">
        <v>519005</v>
      </c>
      <c r="G218" s="79">
        <v>519005</v>
      </c>
      <c r="H218" s="79">
        <f>68000+110000</f>
        <v>178000</v>
      </c>
      <c r="I218" s="79">
        <v>0</v>
      </c>
      <c r="J218" s="79">
        <f>K218+L218+M218+N218</f>
        <v>106000</v>
      </c>
      <c r="K218" s="79"/>
      <c r="L218" s="79">
        <v>68000</v>
      </c>
      <c r="M218" s="79"/>
      <c r="N218" s="79">
        <v>38000</v>
      </c>
      <c r="O218" s="77">
        <v>1</v>
      </c>
    </row>
    <row r="219" spans="1:15" ht="77.25" customHeight="1" x14ac:dyDescent="0.2">
      <c r="A219" s="77">
        <v>2</v>
      </c>
      <c r="B219" s="78" t="s">
        <v>179</v>
      </c>
      <c r="C219" s="77" t="s">
        <v>268</v>
      </c>
      <c r="D219" s="77" t="s">
        <v>271</v>
      </c>
      <c r="E219" s="77">
        <v>0</v>
      </c>
      <c r="F219" s="79">
        <v>443900</v>
      </c>
      <c r="G219" s="79">
        <v>443900</v>
      </c>
      <c r="H219" s="79">
        <v>400000</v>
      </c>
      <c r="I219" s="79">
        <v>0</v>
      </c>
      <c r="J219" s="79">
        <f t="shared" ref="J219" si="126">K219+L219+M219</f>
        <v>240000</v>
      </c>
      <c r="K219" s="79"/>
      <c r="L219" s="79"/>
      <c r="M219" s="79">
        <v>240000</v>
      </c>
      <c r="N219" s="79"/>
      <c r="O219" s="77">
        <v>1</v>
      </c>
    </row>
    <row r="220" spans="1:15" s="63" customFormat="1" ht="22.5" customHeight="1" x14ac:dyDescent="0.2">
      <c r="A220" s="74" t="s">
        <v>74</v>
      </c>
      <c r="B220" s="75" t="s">
        <v>20</v>
      </c>
      <c r="C220" s="74"/>
      <c r="D220" s="74"/>
      <c r="E220" s="74"/>
      <c r="F220" s="76">
        <f t="shared" ref="F220:O220" si="127">F222+F257</f>
        <v>20249</v>
      </c>
      <c r="G220" s="76">
        <f t="shared" si="127"/>
        <v>20249</v>
      </c>
      <c r="H220" s="76">
        <f t="shared" si="127"/>
        <v>18200</v>
      </c>
      <c r="I220" s="76">
        <v>0</v>
      </c>
      <c r="J220" s="76">
        <f t="shared" si="127"/>
        <v>8000</v>
      </c>
      <c r="K220" s="76">
        <f t="shared" si="127"/>
        <v>8000</v>
      </c>
      <c r="L220" s="76">
        <f t="shared" si="127"/>
        <v>0</v>
      </c>
      <c r="M220" s="76">
        <f t="shared" si="127"/>
        <v>0</v>
      </c>
      <c r="N220" s="76">
        <f t="shared" si="127"/>
        <v>0</v>
      </c>
      <c r="O220" s="74">
        <f t="shared" si="127"/>
        <v>1</v>
      </c>
    </row>
    <row r="221" spans="1:15" s="88" customFormat="1" ht="22.5" customHeight="1" x14ac:dyDescent="0.2">
      <c r="A221" s="85"/>
      <c r="B221" s="86" t="s">
        <v>135</v>
      </c>
      <c r="C221" s="85"/>
      <c r="D221" s="85"/>
      <c r="E221" s="85"/>
      <c r="F221" s="87">
        <f>F222</f>
        <v>20249</v>
      </c>
      <c r="G221" s="87">
        <f t="shared" ref="G221:O221" si="128">G222</f>
        <v>20249</v>
      </c>
      <c r="H221" s="87">
        <f t="shared" si="128"/>
        <v>18200</v>
      </c>
      <c r="I221" s="87">
        <v>0</v>
      </c>
      <c r="J221" s="87">
        <f t="shared" si="128"/>
        <v>8000</v>
      </c>
      <c r="K221" s="87">
        <f t="shared" si="128"/>
        <v>8000</v>
      </c>
      <c r="L221" s="87">
        <f t="shared" si="128"/>
        <v>0</v>
      </c>
      <c r="M221" s="87">
        <f t="shared" si="128"/>
        <v>0</v>
      </c>
      <c r="N221" s="87">
        <f t="shared" si="128"/>
        <v>0</v>
      </c>
      <c r="O221" s="85">
        <f t="shared" si="128"/>
        <v>1</v>
      </c>
    </row>
    <row r="222" spans="1:15" ht="70.5" customHeight="1" x14ac:dyDescent="0.2">
      <c r="A222" s="77">
        <v>1</v>
      </c>
      <c r="B222" s="78" t="s">
        <v>181</v>
      </c>
      <c r="C222" s="77" t="s">
        <v>237</v>
      </c>
      <c r="D222" s="77" t="s">
        <v>271</v>
      </c>
      <c r="E222" s="77">
        <v>0</v>
      </c>
      <c r="F222" s="79">
        <v>20249</v>
      </c>
      <c r="G222" s="24">
        <v>20249</v>
      </c>
      <c r="H222" s="79">
        <v>18200</v>
      </c>
      <c r="I222" s="79">
        <v>0</v>
      </c>
      <c r="J222" s="79">
        <f t="shared" ref="J222" si="129">K222+L222+M222</f>
        <v>8000</v>
      </c>
      <c r="K222" s="79">
        <v>8000</v>
      </c>
      <c r="L222" s="79"/>
      <c r="M222" s="79"/>
      <c r="N222" s="79"/>
      <c r="O222" s="77">
        <v>1</v>
      </c>
    </row>
    <row r="223" spans="1:15" s="63" customFormat="1" ht="60.75" customHeight="1" x14ac:dyDescent="0.2">
      <c r="A223" s="74" t="s">
        <v>77</v>
      </c>
      <c r="B223" s="75" t="s">
        <v>132</v>
      </c>
      <c r="C223" s="74"/>
      <c r="D223" s="74"/>
      <c r="E223" s="74"/>
      <c r="F223" s="76">
        <f>F224</f>
        <v>75000</v>
      </c>
      <c r="G223" s="76">
        <f t="shared" ref="G223:O224" si="130">G224</f>
        <v>75000</v>
      </c>
      <c r="H223" s="76">
        <f t="shared" si="130"/>
        <v>67500</v>
      </c>
      <c r="I223" s="76">
        <v>0</v>
      </c>
      <c r="J223" s="76">
        <f t="shared" si="130"/>
        <v>40204</v>
      </c>
      <c r="K223" s="76">
        <f t="shared" si="130"/>
        <v>0</v>
      </c>
      <c r="L223" s="76">
        <f t="shared" si="130"/>
        <v>0</v>
      </c>
      <c r="M223" s="76">
        <f t="shared" si="130"/>
        <v>40204</v>
      </c>
      <c r="N223" s="76">
        <f t="shared" si="130"/>
        <v>0</v>
      </c>
      <c r="O223" s="74">
        <f t="shared" si="130"/>
        <v>1</v>
      </c>
    </row>
    <row r="224" spans="1:15" s="88" customFormat="1" ht="22.5" customHeight="1" x14ac:dyDescent="0.2">
      <c r="A224" s="85"/>
      <c r="B224" s="86" t="s">
        <v>138</v>
      </c>
      <c r="C224" s="85"/>
      <c r="D224" s="85"/>
      <c r="E224" s="85"/>
      <c r="F224" s="87">
        <f>F225</f>
        <v>75000</v>
      </c>
      <c r="G224" s="87">
        <f t="shared" si="130"/>
        <v>75000</v>
      </c>
      <c r="H224" s="87">
        <f t="shared" si="130"/>
        <v>67500</v>
      </c>
      <c r="I224" s="87">
        <v>0</v>
      </c>
      <c r="J224" s="87">
        <f t="shared" si="130"/>
        <v>40204</v>
      </c>
      <c r="K224" s="87">
        <f t="shared" si="130"/>
        <v>0</v>
      </c>
      <c r="L224" s="87">
        <f t="shared" si="130"/>
        <v>0</v>
      </c>
      <c r="M224" s="87">
        <f t="shared" si="130"/>
        <v>40204</v>
      </c>
      <c r="N224" s="87">
        <f t="shared" si="130"/>
        <v>0</v>
      </c>
      <c r="O224" s="85">
        <f t="shared" si="130"/>
        <v>1</v>
      </c>
    </row>
    <row r="225" spans="1:21" ht="60" customHeight="1" x14ac:dyDescent="0.2">
      <c r="A225" s="77">
        <v>1</v>
      </c>
      <c r="B225" s="78" t="s">
        <v>201</v>
      </c>
      <c r="C225" s="77" t="s">
        <v>293</v>
      </c>
      <c r="D225" s="77" t="s">
        <v>56</v>
      </c>
      <c r="E225" s="77">
        <v>0</v>
      </c>
      <c r="F225" s="79">
        <v>75000</v>
      </c>
      <c r="G225" s="79">
        <v>75000</v>
      </c>
      <c r="H225" s="79">
        <v>67500</v>
      </c>
      <c r="I225" s="79">
        <v>0</v>
      </c>
      <c r="J225" s="79">
        <f t="shared" ref="J225" si="131">K225+L225+M225</f>
        <v>40204</v>
      </c>
      <c r="K225" s="79">
        <v>0</v>
      </c>
      <c r="L225" s="79"/>
      <c r="M225" s="79">
        <v>40204</v>
      </c>
      <c r="N225" s="79"/>
      <c r="O225" s="77">
        <v>1</v>
      </c>
    </row>
    <row r="226" spans="1:21" s="63" customFormat="1" ht="22.5" customHeight="1" x14ac:dyDescent="0.2">
      <c r="A226" s="92" t="s">
        <v>8</v>
      </c>
      <c r="B226" s="75" t="s">
        <v>334</v>
      </c>
      <c r="C226" s="92"/>
      <c r="D226" s="92"/>
      <c r="E226" s="92"/>
      <c r="F226" s="92"/>
      <c r="G226" s="92"/>
      <c r="H226" s="92"/>
      <c r="I226" s="92"/>
      <c r="J226" s="92">
        <v>1603000</v>
      </c>
      <c r="K226" s="92">
        <v>581000</v>
      </c>
      <c r="L226" s="92"/>
      <c r="M226" s="92"/>
      <c r="N226" s="92">
        <v>1022000</v>
      </c>
      <c r="O226" s="92"/>
      <c r="P226" s="66"/>
      <c r="Q226" s="66"/>
      <c r="R226" s="66"/>
      <c r="S226" s="66"/>
      <c r="T226" s="66"/>
      <c r="U226" s="66"/>
    </row>
    <row r="227" spans="1:21" x14ac:dyDescent="0.2">
      <c r="A227" s="93"/>
      <c r="B227" s="94"/>
      <c r="C227" s="93"/>
      <c r="D227" s="93"/>
      <c r="E227" s="93"/>
      <c r="F227" s="95"/>
      <c r="G227" s="95"/>
      <c r="H227" s="95"/>
      <c r="I227" s="95"/>
      <c r="J227" s="95"/>
      <c r="K227" s="95"/>
      <c r="L227" s="95"/>
      <c r="M227" s="95"/>
      <c r="N227" s="95"/>
      <c r="O227" s="93"/>
    </row>
  </sheetData>
  <mergeCells count="17">
    <mergeCell ref="J6:N6"/>
    <mergeCell ref="A1:O1"/>
    <mergeCell ref="A2:O2"/>
    <mergeCell ref="A3:O3"/>
    <mergeCell ref="A6:A8"/>
    <mergeCell ref="B6:B8"/>
    <mergeCell ref="C6:C8"/>
    <mergeCell ref="D6:D8"/>
    <mergeCell ref="E6:G6"/>
    <mergeCell ref="H6:H8"/>
    <mergeCell ref="E7:E8"/>
    <mergeCell ref="F7:G7"/>
    <mergeCell ref="J7:J8"/>
    <mergeCell ref="K7:N7"/>
    <mergeCell ref="M5:O5"/>
    <mergeCell ref="O6:O8"/>
    <mergeCell ref="I6:I8"/>
  </mergeCells>
  <printOptions horizontalCentered="1"/>
  <pageMargins left="0.27" right="0.19685039370078741" top="0.59055118110236227" bottom="0.46" header="0.31496062992125984" footer="0.31496062992125984"/>
  <pageSetup paperSize="9" scale="70" orientation="landscape" verticalDpi="0" r:id="rId1"/>
  <headerFooter>
    <oddHeader>&amp;RPL2:Chi tiet 2024</oddHead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PL1-TH</vt:lpstr>
      <vt:lpstr>PL2-chi tiet</vt:lpstr>
      <vt:lpstr>'PL1-TH'!Print_Titles</vt:lpstr>
      <vt:lpstr>'PL2-chi tiet'!Print_Titles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p:lastModifiedBy>
  <cp:lastPrinted>2023-07-22T05:36:35Z</cp:lastPrinted>
  <dcterms:created xsi:type="dcterms:W3CDTF">2021-07-05T09:31:15Z</dcterms:created>
  <dcterms:modified xsi:type="dcterms:W3CDTF">2023-07-18T07:53:48Z</dcterms:modified>
</cp:coreProperties>
</file>