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defaultThemeVersion="124226"/>
  <bookViews>
    <workbookView xWindow="0" yWindow="0" windowWidth="20490" windowHeight="7740" tabRatio="820" firstSheet="4" activeTab="5"/>
  </bookViews>
  <sheets>
    <sheet name="PL_TH dot 3" sheetId="169" state="hidden" r:id="rId1"/>
    <sheet name="PL01_Chi tiet-Dot 3" sheetId="163" state="hidden" r:id="rId2"/>
    <sheet name="PL2a_CT PH&amp;PTKTXH" sheetId="171" state="hidden" r:id="rId3"/>
    <sheet name="PL2b_BS-CV09-HDND" sheetId="172" state="hidden" r:id="rId4"/>
    <sheet name="PL1-TH" sheetId="178" r:id="rId5"/>
    <sheet name="PL2-DA" sheetId="183" r:id="rId6"/>
    <sheet name="PL2-DA chi tiet" sheetId="179" state="hidden" r:id="rId7"/>
    <sheet name="PL2a-DA" sheetId="181" state="hidden" r:id="rId8"/>
    <sheet name="PL03-DC&amp;BS" sheetId="170" state="hidden" r:id="rId9"/>
    <sheet name="PL2c_CV09-HDND_Giu nguyen" sheetId="176" state="hidden" r:id="rId10"/>
    <sheet name="PL3.1_DC NBo" sheetId="175" state="hidden" r:id="rId11"/>
    <sheet name="PL3.2_DC Giam" sheetId="174" state="hidden" r:id="rId12"/>
    <sheet name="PL3.3_DC Tang" sheetId="173" state="hidden" r:id="rId13"/>
    <sheet name="PL3.4 DA 94,691" sheetId="177" state="hidden" r:id="rId14"/>
    <sheet name="Du kien_PL3a-NSĐP (dot 4)" sheetId="164" state="hidden" r:id="rId15"/>
    <sheet name="Du kien_PL3b-NSTW (dot 4)" sheetId="165" state="hidden" r:id="rId16"/>
    <sheet name="PL-Tình hình BC của đơn vị" sheetId="168" state="hidden" r:id="rId17"/>
    <sheet name="Tên Đơn vị nhận" sheetId="166" state="hidden" r:id="rId18"/>
    <sheet name="DANH SACH NHAN QD" sheetId="180" state="hidden" r:id="rId19"/>
  </sheets>
  <externalReferences>
    <externalReference r:id="rId20"/>
  </externalReferences>
  <definedNames>
    <definedName name="_xlnm.Print_Area" localSheetId="6">'PL2-DA chi tiet'!$A$1:$AC$140</definedName>
    <definedName name="_xlnm.Print_Titles" localSheetId="0">'PL_TH dot 3'!$7:$8</definedName>
    <definedName name="_xlnm.Print_Titles" localSheetId="1">'PL01_Chi tiet-Dot 3'!$8:$13</definedName>
    <definedName name="_xlnm.Print_Titles" localSheetId="8">'PL03-DC&amp;BS'!$8:$13</definedName>
    <definedName name="_xlnm.Print_Titles" localSheetId="2">'PL2a_CT PH&amp;PTKTXH'!$8:$13</definedName>
    <definedName name="_xlnm.Print_Titles" localSheetId="7">'PL2a-DA'!$8:$12</definedName>
    <definedName name="_xlnm.Print_Titles" localSheetId="6">'PL2-DA chi tiet'!$8:$12</definedName>
    <definedName name="_xlnm.Print_Titles" localSheetId="11">'PL3.2_DC Giam'!$9:$13</definedName>
    <definedName name="_xlnm.Print_Titles" localSheetId="12">'PL3.3_DC Tang'!$9:$13</definedName>
  </definedNames>
  <calcPr calcId="144525"/>
  <fileRecoveryPr autoRecover="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25" i="183" l="1"/>
  <c r="H25" i="183"/>
  <c r="H24" i="183" s="1"/>
  <c r="G25" i="183"/>
  <c r="I24" i="183"/>
  <c r="I23" i="183" s="1"/>
  <c r="I16" i="183" s="1"/>
  <c r="G24" i="183"/>
  <c r="G23" i="183" s="1"/>
  <c r="G16" i="183" s="1"/>
  <c r="H23" i="183"/>
  <c r="H22" i="183" s="1"/>
  <c r="G22" i="183"/>
  <c r="I20" i="183"/>
  <c r="H20" i="183"/>
  <c r="H19" i="183" s="1"/>
  <c r="G20" i="183"/>
  <c r="I19" i="183"/>
  <c r="I18" i="183" s="1"/>
  <c r="I14" i="183" s="1"/>
  <c r="G19" i="183"/>
  <c r="G18" i="183" s="1"/>
  <c r="G14" i="183" s="1"/>
  <c r="H18" i="183"/>
  <c r="H17" i="183" s="1"/>
  <c r="G17" i="183"/>
  <c r="H16" i="183"/>
  <c r="H15" i="183" s="1"/>
  <c r="I15" i="183"/>
  <c r="I13" i="183" s="1"/>
  <c r="I12" i="183" s="1"/>
  <c r="I11" i="183" s="1"/>
  <c r="G15" i="183"/>
  <c r="H14" i="183"/>
  <c r="H13" i="183" s="1"/>
  <c r="H12" i="183" s="1"/>
  <c r="H11" i="183" s="1"/>
  <c r="G13" i="183"/>
  <c r="G12" i="183" s="1"/>
  <c r="G11" i="183" s="1"/>
  <c r="H22" i="178"/>
  <c r="F20" i="178"/>
  <c r="F21" i="178"/>
  <c r="F19" i="178"/>
  <c r="F13" i="178"/>
  <c r="F14" i="178"/>
  <c r="F15" i="178"/>
  <c r="F16" i="178"/>
  <c r="F17" i="178"/>
  <c r="F12" i="178"/>
  <c r="E22" i="178"/>
  <c r="F22" i="178"/>
  <c r="G22" i="178"/>
  <c r="E18" i="178"/>
  <c r="E11" i="178"/>
  <c r="AQ13" i="179"/>
  <c r="AH13" i="179"/>
  <c r="AJ27" i="181"/>
  <c r="AK27" i="181"/>
  <c r="AL27" i="181"/>
  <c r="AJ28" i="181"/>
  <c r="AK28" i="181"/>
  <c r="AL28" i="181"/>
  <c r="AJ33" i="181"/>
  <c r="AK33" i="181"/>
  <c r="AL33" i="181"/>
  <c r="AJ37" i="181"/>
  <c r="AK37" i="181"/>
  <c r="AL37" i="181"/>
  <c r="AJ38" i="181"/>
  <c r="AL38" i="181"/>
  <c r="AJ39" i="181"/>
  <c r="AL39" i="181"/>
  <c r="AJ41" i="181"/>
  <c r="AL41" i="181"/>
  <c r="AJ43" i="181"/>
  <c r="AL43" i="181"/>
  <c r="AJ44" i="181"/>
  <c r="AK44" i="181"/>
  <c r="AL44" i="181"/>
  <c r="AJ45" i="181"/>
  <c r="AK45" i="181"/>
  <c r="AL45" i="181"/>
  <c r="AJ46" i="181"/>
  <c r="AK46" i="181"/>
  <c r="AL46" i="181"/>
  <c r="AJ47" i="181"/>
  <c r="AK47" i="181"/>
  <c r="AL47" i="181"/>
  <c r="AJ51" i="181"/>
  <c r="AK51" i="181"/>
  <c r="AL51" i="181"/>
  <c r="AJ54" i="181"/>
  <c r="AK54" i="181"/>
  <c r="AL54" i="181"/>
  <c r="AJ55" i="181"/>
  <c r="AK55" i="181"/>
  <c r="AL55" i="181"/>
  <c r="AJ56" i="181"/>
  <c r="AK56" i="181"/>
  <c r="AL56" i="181"/>
  <c r="AJ57" i="181"/>
  <c r="AK57" i="181"/>
  <c r="AL57" i="181"/>
  <c r="AJ62" i="181"/>
  <c r="AK62" i="181"/>
  <c r="AL62" i="181"/>
  <c r="AJ63" i="181"/>
  <c r="AK63" i="181"/>
  <c r="AL63" i="181"/>
  <c r="AJ66" i="181"/>
  <c r="AK66" i="181"/>
  <c r="AL66" i="181"/>
  <c r="AJ71" i="181"/>
  <c r="AK71" i="181"/>
  <c r="AL71" i="181"/>
  <c r="AJ72" i="181"/>
  <c r="AK72" i="181"/>
  <c r="AL72" i="181"/>
  <c r="AJ73" i="181"/>
  <c r="AL73" i="181"/>
  <c r="AJ74" i="181"/>
  <c r="AK74" i="181"/>
  <c r="AL74" i="181"/>
  <c r="AJ76" i="181"/>
  <c r="AK76" i="181"/>
  <c r="AL76" i="181"/>
  <c r="AJ79" i="181"/>
  <c r="AK79" i="181"/>
  <c r="AL79" i="181"/>
  <c r="AJ80" i="181"/>
  <c r="AK80" i="181"/>
  <c r="AL80" i="181"/>
  <c r="AJ82" i="181"/>
  <c r="AK82" i="181"/>
  <c r="AL82" i="181"/>
  <c r="AJ83" i="181"/>
  <c r="AK83" i="181"/>
  <c r="AI83" i="181" s="1"/>
  <c r="AL83" i="181"/>
  <c r="AJ84" i="181"/>
  <c r="AI84" i="181" s="1"/>
  <c r="AK84" i="181"/>
  <c r="AL84" i="181"/>
  <c r="AJ88" i="181"/>
  <c r="AK88" i="181"/>
  <c r="AL88" i="181"/>
  <c r="AJ89" i="181"/>
  <c r="AK89" i="181"/>
  <c r="AL89" i="181"/>
  <c r="AJ90" i="181"/>
  <c r="AK90" i="181"/>
  <c r="AI90" i="181" s="1"/>
  <c r="AL90" i="181"/>
  <c r="AJ91" i="181"/>
  <c r="AK91" i="181"/>
  <c r="AL91" i="181"/>
  <c r="AJ92" i="181"/>
  <c r="AK92" i="181"/>
  <c r="AL92" i="181"/>
  <c r="AJ93" i="181"/>
  <c r="AK93" i="181"/>
  <c r="AL93" i="181"/>
  <c r="AJ94" i="181"/>
  <c r="AK94" i="181"/>
  <c r="AL94" i="181"/>
  <c r="AJ95" i="181"/>
  <c r="AK95" i="181"/>
  <c r="AL95" i="181"/>
  <c r="AJ96" i="181"/>
  <c r="AK96" i="181"/>
  <c r="AL96" i="181"/>
  <c r="AJ97" i="181"/>
  <c r="AI97" i="181" s="1"/>
  <c r="AK97" i="181"/>
  <c r="AL97" i="181"/>
  <c r="AJ98" i="181"/>
  <c r="AK98" i="181"/>
  <c r="AL98" i="181"/>
  <c r="AJ99" i="181"/>
  <c r="AK99" i="181"/>
  <c r="AL99" i="181"/>
  <c r="AJ100" i="181"/>
  <c r="AK100" i="181"/>
  <c r="AL100" i="181"/>
  <c r="AJ101" i="181"/>
  <c r="AK101" i="181"/>
  <c r="AL101" i="181"/>
  <c r="AM101" i="181"/>
  <c r="AN101" i="181"/>
  <c r="AO101" i="181"/>
  <c r="AI101" i="181"/>
  <c r="AJ102" i="181"/>
  <c r="AK102" i="181"/>
  <c r="AL102" i="181"/>
  <c r="AM102" i="181"/>
  <c r="AN102" i="181"/>
  <c r="AO102" i="181"/>
  <c r="AJ103" i="181"/>
  <c r="AK103" i="181"/>
  <c r="AL103" i="181"/>
  <c r="AM103" i="181"/>
  <c r="AN103" i="181"/>
  <c r="AO103" i="181"/>
  <c r="AI103" i="181"/>
  <c r="AJ104" i="181"/>
  <c r="AK104" i="181"/>
  <c r="AL104" i="181"/>
  <c r="AJ105" i="181"/>
  <c r="AK105" i="181"/>
  <c r="AL105" i="181"/>
  <c r="AM105" i="181"/>
  <c r="AN105" i="181"/>
  <c r="AO105" i="181"/>
  <c r="AI105" i="181"/>
  <c r="AJ106" i="181"/>
  <c r="AK106" i="181"/>
  <c r="AL106" i="181"/>
  <c r="AM106" i="181"/>
  <c r="AN106" i="181"/>
  <c r="AO106" i="181"/>
  <c r="AJ108" i="181"/>
  <c r="AK108" i="181"/>
  <c r="AL108" i="181"/>
  <c r="AJ112" i="181"/>
  <c r="AK112" i="181"/>
  <c r="AL112" i="181"/>
  <c r="AJ115" i="181"/>
  <c r="AK115" i="181"/>
  <c r="AL115" i="181"/>
  <c r="AJ116" i="181"/>
  <c r="AK116" i="181"/>
  <c r="AL116" i="181"/>
  <c r="AJ117" i="181"/>
  <c r="AI117" i="181" s="1"/>
  <c r="AK117" i="181"/>
  <c r="AL117" i="181"/>
  <c r="AJ118" i="181"/>
  <c r="AK118" i="181"/>
  <c r="AL118" i="181"/>
  <c r="AJ119" i="181"/>
  <c r="AK119" i="181"/>
  <c r="AL119" i="181"/>
  <c r="AJ120" i="181"/>
  <c r="AK120" i="181"/>
  <c r="AL120" i="181"/>
  <c r="AJ121" i="181"/>
  <c r="AI121" i="181" s="1"/>
  <c r="AK121" i="181"/>
  <c r="AL121" i="181"/>
  <c r="AJ122" i="181"/>
  <c r="AK122" i="181"/>
  <c r="AL122" i="181"/>
  <c r="AJ123" i="181"/>
  <c r="AK123" i="181"/>
  <c r="AL123" i="181"/>
  <c r="AJ124" i="181"/>
  <c r="AK124" i="181"/>
  <c r="AI124" i="181" s="1"/>
  <c r="AL124" i="181"/>
  <c r="AJ125" i="181"/>
  <c r="AK125" i="181"/>
  <c r="AL125" i="181"/>
  <c r="AJ126" i="181"/>
  <c r="AK126" i="181"/>
  <c r="AI126" i="181" s="1"/>
  <c r="AL126" i="181"/>
  <c r="AJ127" i="181"/>
  <c r="AK127" i="181"/>
  <c r="AL127" i="181"/>
  <c r="AJ128" i="181"/>
  <c r="AK128" i="181"/>
  <c r="AL128" i="181"/>
  <c r="AJ130" i="181"/>
  <c r="AL130" i="181"/>
  <c r="AJ134" i="181"/>
  <c r="AI134" i="181" s="1"/>
  <c r="AK134" i="181"/>
  <c r="AL134" i="181"/>
  <c r="AJ135" i="181"/>
  <c r="AK135" i="181"/>
  <c r="AL135" i="181"/>
  <c r="AJ137" i="181"/>
  <c r="AK137" i="181"/>
  <c r="AL137" i="181"/>
  <c r="AJ138" i="181"/>
  <c r="AK138" i="181"/>
  <c r="AL138" i="181"/>
  <c r="AJ139" i="181"/>
  <c r="AK139" i="181"/>
  <c r="AL139" i="181"/>
  <c r="AJ140" i="181"/>
  <c r="AK140" i="181"/>
  <c r="AL140" i="181"/>
  <c r="AM15" i="181"/>
  <c r="AM27" i="181"/>
  <c r="AM28" i="181"/>
  <c r="AI28" i="181" s="1"/>
  <c r="AM33" i="181"/>
  <c r="AM37" i="181"/>
  <c r="AI37" i="181" s="1"/>
  <c r="AM38" i="181"/>
  <c r="AM39" i="181"/>
  <c r="AM41" i="181"/>
  <c r="AM43" i="181"/>
  <c r="AM44" i="181"/>
  <c r="AM45" i="181"/>
  <c r="AM46" i="181"/>
  <c r="AM47" i="181"/>
  <c r="AM51" i="181"/>
  <c r="AM54" i="181"/>
  <c r="AM55" i="181"/>
  <c r="AM56" i="181"/>
  <c r="AM57" i="181"/>
  <c r="AM62" i="181"/>
  <c r="AI62" i="181" s="1"/>
  <c r="AM63" i="181"/>
  <c r="AM64" i="181"/>
  <c r="AM65" i="181"/>
  <c r="AM66" i="181"/>
  <c r="AM71" i="181"/>
  <c r="AM72" i="181"/>
  <c r="AM73" i="181"/>
  <c r="AM74" i="181"/>
  <c r="AM79" i="181"/>
  <c r="AM80" i="181"/>
  <c r="AM82" i="181"/>
  <c r="AM83" i="181"/>
  <c r="AM84" i="181"/>
  <c r="AM88" i="181"/>
  <c r="AM89" i="181"/>
  <c r="AM90" i="181"/>
  <c r="AM91" i="181"/>
  <c r="AM92" i="181"/>
  <c r="AM93" i="181"/>
  <c r="AM94" i="181"/>
  <c r="AM95" i="181"/>
  <c r="AM96" i="181"/>
  <c r="AM97" i="181"/>
  <c r="AM98" i="181"/>
  <c r="AM99" i="181"/>
  <c r="AN99" i="181"/>
  <c r="AO99" i="181"/>
  <c r="AI99" i="181"/>
  <c r="AM100" i="181"/>
  <c r="AM104" i="181"/>
  <c r="AI104" i="181" s="1"/>
  <c r="AM108" i="181"/>
  <c r="AM112" i="181"/>
  <c r="AM115" i="181"/>
  <c r="AM116" i="181"/>
  <c r="AM117" i="181"/>
  <c r="AM118" i="181"/>
  <c r="AM119" i="181"/>
  <c r="AM120" i="181"/>
  <c r="AM121" i="181"/>
  <c r="AM122" i="181"/>
  <c r="AM123" i="181"/>
  <c r="AM124" i="181"/>
  <c r="AM125" i="181"/>
  <c r="AM126" i="181"/>
  <c r="AM127" i="181"/>
  <c r="AM128" i="181"/>
  <c r="AM130" i="181"/>
  <c r="AM134" i="181"/>
  <c r="AM135" i="181"/>
  <c r="AM137" i="181"/>
  <c r="AM138" i="181"/>
  <c r="AM139" i="181"/>
  <c r="AM140" i="181"/>
  <c r="AN15" i="181"/>
  <c r="AN27" i="181"/>
  <c r="AN28" i="181"/>
  <c r="AN33" i="181"/>
  <c r="AN37" i="181"/>
  <c r="AN38" i="181"/>
  <c r="AN39" i="181"/>
  <c r="AN44" i="181"/>
  <c r="AN45" i="181"/>
  <c r="AN46" i="181"/>
  <c r="AN47" i="181"/>
  <c r="AN51" i="181"/>
  <c r="AN54" i="181"/>
  <c r="AN55" i="181"/>
  <c r="AN56" i="181"/>
  <c r="AN57" i="181"/>
  <c r="AN62" i="181"/>
  <c r="AN63" i="181"/>
  <c r="AN64" i="181"/>
  <c r="AN65" i="181"/>
  <c r="AN66" i="181"/>
  <c r="AN71" i="181"/>
  <c r="AN72" i="181"/>
  <c r="AN73" i="181"/>
  <c r="AN74" i="181"/>
  <c r="AN76" i="181"/>
  <c r="AN79" i="181"/>
  <c r="AN80" i="181"/>
  <c r="AN82" i="181"/>
  <c r="AN83" i="181"/>
  <c r="AN84" i="181"/>
  <c r="AN88" i="181"/>
  <c r="AN89" i="181"/>
  <c r="AN90" i="181"/>
  <c r="AN91" i="181"/>
  <c r="AN92" i="181"/>
  <c r="AN93" i="181"/>
  <c r="AN94" i="181"/>
  <c r="AN95" i="181"/>
  <c r="AN96" i="181"/>
  <c r="AN97" i="181"/>
  <c r="AN98" i="181"/>
  <c r="AN100" i="181"/>
  <c r="AN104" i="181"/>
  <c r="AN108" i="181"/>
  <c r="AO108" i="181"/>
  <c r="AI108" i="181"/>
  <c r="AN112" i="181"/>
  <c r="AN115" i="181"/>
  <c r="AN116" i="181"/>
  <c r="AN117" i="181"/>
  <c r="AN118" i="181"/>
  <c r="AN119" i="181"/>
  <c r="AN120" i="181"/>
  <c r="AN121" i="181"/>
  <c r="AN122" i="181"/>
  <c r="AN123" i="181"/>
  <c r="AN124" i="181"/>
  <c r="AN125" i="181"/>
  <c r="AN126" i="181"/>
  <c r="AN127" i="181"/>
  <c r="AN128" i="181"/>
  <c r="AN130" i="181"/>
  <c r="AN134" i="181"/>
  <c r="AN135" i="181"/>
  <c r="AN137" i="181"/>
  <c r="AN138" i="181"/>
  <c r="AN139" i="181"/>
  <c r="AN140" i="181"/>
  <c r="AO140" i="181"/>
  <c r="AI140" i="181"/>
  <c r="AO15" i="181"/>
  <c r="AO27" i="181"/>
  <c r="AO28" i="181"/>
  <c r="AO33" i="181"/>
  <c r="AO37" i="181"/>
  <c r="AO38" i="181"/>
  <c r="AO39" i="181"/>
  <c r="AO41" i="181"/>
  <c r="AO43" i="181"/>
  <c r="AO44" i="181"/>
  <c r="AO45" i="181"/>
  <c r="AO46" i="181"/>
  <c r="AO47" i="181"/>
  <c r="AO51" i="181"/>
  <c r="AO54" i="181"/>
  <c r="AO55" i="181"/>
  <c r="AI55" i="181" s="1"/>
  <c r="AO56" i="181"/>
  <c r="AO57" i="181"/>
  <c r="AO62" i="181"/>
  <c r="AO63" i="181"/>
  <c r="AO64" i="181"/>
  <c r="AO65" i="181"/>
  <c r="AO66" i="181"/>
  <c r="AO71" i="181"/>
  <c r="AO72" i="181"/>
  <c r="AO73" i="181"/>
  <c r="AO74" i="181"/>
  <c r="AO76" i="181"/>
  <c r="AO79" i="181"/>
  <c r="AO80" i="181"/>
  <c r="AO82" i="181"/>
  <c r="AO83" i="181"/>
  <c r="AO84" i="181"/>
  <c r="AO88" i="181"/>
  <c r="AO89" i="181"/>
  <c r="AO90" i="181"/>
  <c r="AO91" i="181"/>
  <c r="AO92" i="181"/>
  <c r="AO93" i="181"/>
  <c r="AO94" i="181"/>
  <c r="AO95" i="181"/>
  <c r="AO96" i="181"/>
  <c r="AO97" i="181"/>
  <c r="AO98" i="181"/>
  <c r="AO100" i="181"/>
  <c r="AO104" i="181"/>
  <c r="AO112" i="181"/>
  <c r="AO115" i="181"/>
  <c r="AO116" i="181"/>
  <c r="AO117" i="181"/>
  <c r="AO118" i="181"/>
  <c r="AO119" i="181"/>
  <c r="AO120" i="181"/>
  <c r="AO121" i="181"/>
  <c r="AO122" i="181"/>
  <c r="AO123" i="181"/>
  <c r="AO124" i="181"/>
  <c r="AO125" i="181"/>
  <c r="AO126" i="181"/>
  <c r="AO127" i="181"/>
  <c r="AO128" i="181"/>
  <c r="AO130" i="181"/>
  <c r="AO134" i="181"/>
  <c r="AO135" i="181"/>
  <c r="AO137" i="181"/>
  <c r="AO138" i="181"/>
  <c r="AO139" i="181"/>
  <c r="E10" i="178"/>
  <c r="AI119" i="181"/>
  <c r="AI137" i="181"/>
  <c r="AI120" i="181"/>
  <c r="AI139" i="181"/>
  <c r="AI92" i="181"/>
  <c r="AI118" i="181"/>
  <c r="AI80" i="181"/>
  <c r="AI95" i="181"/>
  <c r="AI71" i="181"/>
  <c r="AI47" i="181"/>
  <c r="AI57" i="181"/>
  <c r="AI98" i="181"/>
  <c r="AI74" i="181"/>
  <c r="AI46" i="181"/>
  <c r="N139" i="181"/>
  <c r="H139" i="181"/>
  <c r="N138" i="181"/>
  <c r="N137" i="181"/>
  <c r="T136" i="181"/>
  <c r="AO136" i="181" s="1"/>
  <c r="S136" i="181"/>
  <c r="AN136" i="181" s="1"/>
  <c r="R136" i="181"/>
  <c r="AM136" i="181" s="1"/>
  <c r="Q136" i="181"/>
  <c r="AL136" i="181" s="1"/>
  <c r="P136" i="181"/>
  <c r="AK136" i="181" s="1"/>
  <c r="O136" i="181"/>
  <c r="AJ136" i="181" s="1"/>
  <c r="G136" i="181"/>
  <c r="N135" i="181"/>
  <c r="H135" i="181"/>
  <c r="N134" i="181"/>
  <c r="N133" i="181"/>
  <c r="H134" i="181"/>
  <c r="A134" i="181"/>
  <c r="A135" i="181" s="1"/>
  <c r="T133" i="181"/>
  <c r="S133" i="181"/>
  <c r="R133" i="181"/>
  <c r="Q133" i="181"/>
  <c r="P133" i="181"/>
  <c r="J133" i="181"/>
  <c r="O133" i="181"/>
  <c r="O132" i="181" s="1"/>
  <c r="I133" i="181"/>
  <c r="I132" i="181" s="1"/>
  <c r="AJ132" i="181"/>
  <c r="M133" i="181"/>
  <c r="M132" i="181"/>
  <c r="M131" i="181" s="1"/>
  <c r="L133" i="181"/>
  <c r="K133" i="181"/>
  <c r="K132" i="181" s="1"/>
  <c r="K131" i="181" s="1"/>
  <c r="I131" i="181"/>
  <c r="I24" i="181" s="1"/>
  <c r="G133" i="181"/>
  <c r="L132" i="181"/>
  <c r="L131" i="181" s="1"/>
  <c r="G132" i="181"/>
  <c r="G131" i="181" s="1"/>
  <c r="N130" i="181"/>
  <c r="J130" i="181"/>
  <c r="AK130" i="181" s="1"/>
  <c r="AI130" i="181"/>
  <c r="T129" i="181"/>
  <c r="AO129" i="181"/>
  <c r="S129" i="181"/>
  <c r="R129" i="181"/>
  <c r="L129" i="181"/>
  <c r="AM129" i="181"/>
  <c r="Q129" i="181"/>
  <c r="P129" i="181"/>
  <c r="O129" i="181"/>
  <c r="N129" i="181"/>
  <c r="M129" i="181"/>
  <c r="M114" i="181"/>
  <c r="M113" i="181" s="1"/>
  <c r="L114" i="181"/>
  <c r="L113" i="181" s="1"/>
  <c r="K129" i="181"/>
  <c r="I129" i="181"/>
  <c r="G129" i="181"/>
  <c r="G113" i="181" s="1"/>
  <c r="G109" i="181" s="1"/>
  <c r="G23" i="181" s="1"/>
  <c r="N128" i="181"/>
  <c r="H128" i="181"/>
  <c r="N127" i="181"/>
  <c r="H127" i="181"/>
  <c r="N126" i="181"/>
  <c r="H126" i="181"/>
  <c r="N125" i="181"/>
  <c r="H125" i="181"/>
  <c r="N124" i="181"/>
  <c r="H124" i="181"/>
  <c r="N123" i="181"/>
  <c r="H123" i="181"/>
  <c r="N122" i="181"/>
  <c r="H122" i="181"/>
  <c r="N121" i="181"/>
  <c r="H121" i="181"/>
  <c r="N120" i="181"/>
  <c r="H120" i="181"/>
  <c r="N119" i="181"/>
  <c r="H119" i="181"/>
  <c r="N118" i="181"/>
  <c r="H118" i="181"/>
  <c r="N117" i="181"/>
  <c r="H117" i="181"/>
  <c r="N116" i="181"/>
  <c r="H116" i="181"/>
  <c r="A116" i="181"/>
  <c r="A117" i="181"/>
  <c r="A118" i="181" s="1"/>
  <c r="A119" i="181" s="1"/>
  <c r="A120" i="181" s="1"/>
  <c r="A121" i="181" s="1"/>
  <c r="A122" i="181" s="1"/>
  <c r="A123" i="181" s="1"/>
  <c r="A124" i="181" s="1"/>
  <c r="A125" i="181" s="1"/>
  <c r="A126" i="181" s="1"/>
  <c r="A127" i="181" s="1"/>
  <c r="A128" i="181" s="1"/>
  <c r="N115" i="181"/>
  <c r="H115" i="181"/>
  <c r="T114" i="181"/>
  <c r="S114" i="181"/>
  <c r="R114" i="181"/>
  <c r="Q114" i="181"/>
  <c r="P114" i="181"/>
  <c r="O114" i="181"/>
  <c r="I114" i="181"/>
  <c r="K114" i="181"/>
  <c r="J114" i="181"/>
  <c r="G114" i="181"/>
  <c r="Q113" i="181"/>
  <c r="N112" i="181"/>
  <c r="H112" i="181"/>
  <c r="H111" i="181" s="1"/>
  <c r="H110" i="181"/>
  <c r="T111" i="181"/>
  <c r="AO111" i="181"/>
  <c r="S111" i="181"/>
  <c r="M111" i="181"/>
  <c r="R111" i="181"/>
  <c r="Q111" i="181"/>
  <c r="P111" i="181"/>
  <c r="P110" i="181" s="1"/>
  <c r="O111" i="181"/>
  <c r="I111" i="181"/>
  <c r="AJ111" i="181" s="1"/>
  <c r="N111" i="181"/>
  <c r="L111" i="181"/>
  <c r="K111" i="181"/>
  <c r="J111" i="181"/>
  <c r="J110" i="181" s="1"/>
  <c r="I110" i="181"/>
  <c r="G111" i="181"/>
  <c r="G110" i="181"/>
  <c r="L110" i="181"/>
  <c r="L109" i="181" s="1"/>
  <c r="L23" i="181"/>
  <c r="K110" i="181"/>
  <c r="N108" i="181"/>
  <c r="N107" i="181" s="1"/>
  <c r="H108" i="181"/>
  <c r="T107" i="181"/>
  <c r="AO107" i="181" s="1"/>
  <c r="S107" i="181"/>
  <c r="R107" i="181"/>
  <c r="Q107" i="181"/>
  <c r="K107" i="181"/>
  <c r="AL107" i="181"/>
  <c r="P107" i="181"/>
  <c r="O107" i="181"/>
  <c r="M107" i="181"/>
  <c r="L107" i="181"/>
  <c r="J107" i="181"/>
  <c r="I107" i="181"/>
  <c r="H107" i="181"/>
  <c r="G107" i="181"/>
  <c r="N106" i="181"/>
  <c r="H106" i="181"/>
  <c r="N105" i="181"/>
  <c r="H105" i="181"/>
  <c r="N104" i="181"/>
  <c r="H104" i="181"/>
  <c r="N103" i="181"/>
  <c r="H103" i="181"/>
  <c r="N102" i="181"/>
  <c r="H102" i="181"/>
  <c r="N101" i="181"/>
  <c r="H101" i="181"/>
  <c r="N100" i="181"/>
  <c r="H100" i="181"/>
  <c r="N99" i="181"/>
  <c r="H99" i="181"/>
  <c r="N98" i="181"/>
  <c r="H98" i="181"/>
  <c r="N97" i="181"/>
  <c r="H97" i="181"/>
  <c r="N96" i="181"/>
  <c r="H96" i="181"/>
  <c r="N95" i="181"/>
  <c r="H95" i="181"/>
  <c r="N94" i="181"/>
  <c r="H94" i="181"/>
  <c r="N93" i="181"/>
  <c r="H93" i="181"/>
  <c r="N92" i="181"/>
  <c r="H92" i="181"/>
  <c r="N91" i="181"/>
  <c r="H91" i="181"/>
  <c r="N90" i="181"/>
  <c r="H90" i="181"/>
  <c r="N89" i="181"/>
  <c r="H89" i="181"/>
  <c r="A89" i="181"/>
  <c r="A90" i="181" s="1"/>
  <c r="A91" i="181"/>
  <c r="A92" i="181" s="1"/>
  <c r="A93" i="181" s="1"/>
  <c r="A94" i="181" s="1"/>
  <c r="A95" i="181" s="1"/>
  <c r="A96" i="181" s="1"/>
  <c r="A97" i="181" s="1"/>
  <c r="A98" i="181" s="1"/>
  <c r="A99" i="181" s="1"/>
  <c r="A100" i="181" s="1"/>
  <c r="A101" i="181" s="1"/>
  <c r="A102" i="181" s="1"/>
  <c r="A103" i="181" s="1"/>
  <c r="A104" i="181" s="1"/>
  <c r="A105" i="181" s="1"/>
  <c r="A106" i="181" s="1"/>
  <c r="N88" i="181"/>
  <c r="H88" i="181"/>
  <c r="T87" i="181"/>
  <c r="S87" i="181"/>
  <c r="R87" i="181"/>
  <c r="Q87" i="181"/>
  <c r="P87" i="181"/>
  <c r="O87" i="181"/>
  <c r="I87" i="181"/>
  <c r="AJ87" i="181" s="1"/>
  <c r="M87" i="181"/>
  <c r="M86" i="181" s="1"/>
  <c r="M85" i="181"/>
  <c r="M22" i="181" s="1"/>
  <c r="L87" i="181"/>
  <c r="L86" i="181" s="1"/>
  <c r="L85" i="181"/>
  <c r="L22" i="181" s="1"/>
  <c r="K87" i="181"/>
  <c r="J87" i="181"/>
  <c r="G87" i="181"/>
  <c r="G86" i="181" s="1"/>
  <c r="G85" i="181"/>
  <c r="N84" i="181"/>
  <c r="H84" i="181"/>
  <c r="N83" i="181"/>
  <c r="H83" i="181"/>
  <c r="A83" i="181"/>
  <c r="N82" i="181"/>
  <c r="H82" i="181"/>
  <c r="T81" i="181"/>
  <c r="AO81" i="181" s="1"/>
  <c r="S81" i="181"/>
  <c r="R81" i="181"/>
  <c r="Q81" i="181"/>
  <c r="P81" i="181"/>
  <c r="O81" i="181"/>
  <c r="M81" i="181"/>
  <c r="L81" i="181"/>
  <c r="K81" i="181"/>
  <c r="J81" i="181"/>
  <c r="I81" i="181"/>
  <c r="G81" i="181"/>
  <c r="N80" i="181"/>
  <c r="H80" i="181"/>
  <c r="N79" i="181"/>
  <c r="H79" i="181"/>
  <c r="AB78" i="181"/>
  <c r="AA78" i="181"/>
  <c r="Z78" i="181"/>
  <c r="Y78" i="181"/>
  <c r="X78" i="181"/>
  <c r="T78" i="181"/>
  <c r="AO78" i="181" s="1"/>
  <c r="S78" i="181"/>
  <c r="R78" i="181"/>
  <c r="Q78" i="181"/>
  <c r="K78" i="181"/>
  <c r="AL78" i="181"/>
  <c r="P78" i="181"/>
  <c r="O78" i="181"/>
  <c r="M78" i="181"/>
  <c r="M77" i="181"/>
  <c r="L78" i="181"/>
  <c r="J78" i="181"/>
  <c r="J77" i="181" s="1"/>
  <c r="I78" i="181"/>
  <c r="I77" i="181" s="1"/>
  <c r="H78" i="181"/>
  <c r="G78" i="181"/>
  <c r="R76" i="181"/>
  <c r="T75" i="181"/>
  <c r="AO75" i="181"/>
  <c r="S75" i="181"/>
  <c r="Q75" i="181"/>
  <c r="P75" i="181"/>
  <c r="O75" i="181"/>
  <c r="M75" i="181"/>
  <c r="L75" i="181"/>
  <c r="L69" i="181" s="1"/>
  <c r="K75" i="181"/>
  <c r="J75" i="181"/>
  <c r="I75" i="181"/>
  <c r="H75" i="181"/>
  <c r="G75" i="181"/>
  <c r="N74" i="181"/>
  <c r="N73" i="181"/>
  <c r="J73" i="181"/>
  <c r="AK73" i="181" s="1"/>
  <c r="AI73" i="181" s="1"/>
  <c r="N72" i="181"/>
  <c r="H72" i="181"/>
  <c r="A72" i="181"/>
  <c r="N71" i="181"/>
  <c r="H71" i="181"/>
  <c r="AB70" i="181"/>
  <c r="AB69" i="181" s="1"/>
  <c r="AB68" i="181"/>
  <c r="AB67" i="181" s="1"/>
  <c r="AA70" i="181"/>
  <c r="AA69" i="181" s="1"/>
  <c r="AA68" i="181"/>
  <c r="AA67" i="181" s="1"/>
  <c r="Z70" i="181"/>
  <c r="Y70" i="181"/>
  <c r="X70" i="181"/>
  <c r="X69" i="181" s="1"/>
  <c r="X68" i="181"/>
  <c r="X67" i="181" s="1"/>
  <c r="T70" i="181"/>
  <c r="AO70" i="181" s="1"/>
  <c r="S70" i="181"/>
  <c r="R70" i="181"/>
  <c r="Q70" i="181"/>
  <c r="P70" i="181"/>
  <c r="P69" i="181"/>
  <c r="O70" i="181"/>
  <c r="M70" i="181"/>
  <c r="L70" i="181"/>
  <c r="K70" i="181"/>
  <c r="K69" i="181" s="1"/>
  <c r="I70" i="181"/>
  <c r="I69" i="181"/>
  <c r="G70" i="181"/>
  <c r="Z69" i="181"/>
  <c r="Z68" i="181" s="1"/>
  <c r="Z67" i="181" s="1"/>
  <c r="Y69" i="181"/>
  <c r="Y68" i="181"/>
  <c r="Y67" i="181" s="1"/>
  <c r="O69" i="181"/>
  <c r="G69" i="181"/>
  <c r="N66" i="181"/>
  <c r="H66" i="181"/>
  <c r="H65" i="181"/>
  <c r="H64" i="181" s="1"/>
  <c r="Q65" i="181"/>
  <c r="Q64" i="181" s="1"/>
  <c r="P65" i="181"/>
  <c r="O65" i="181"/>
  <c r="O64" i="181" s="1"/>
  <c r="I65" i="181"/>
  <c r="AJ65" i="181"/>
  <c r="K65" i="181"/>
  <c r="J65" i="181"/>
  <c r="J64" i="181" s="1"/>
  <c r="G65" i="181"/>
  <c r="G64" i="181"/>
  <c r="P64" i="181"/>
  <c r="I64" i="181"/>
  <c r="K64" i="181"/>
  <c r="N63" i="181"/>
  <c r="N62" i="181"/>
  <c r="N61" i="181"/>
  <c r="T61" i="181"/>
  <c r="S61" i="181"/>
  <c r="R61" i="181"/>
  <c r="Q61" i="181"/>
  <c r="Q60" i="181" s="1"/>
  <c r="P61" i="181"/>
  <c r="P60" i="181" s="1"/>
  <c r="O61" i="181"/>
  <c r="O60" i="181" s="1"/>
  <c r="M61" i="181"/>
  <c r="M60" i="181"/>
  <c r="M59" i="181" s="1"/>
  <c r="L61" i="181"/>
  <c r="L60" i="181" s="1"/>
  <c r="L59" i="181"/>
  <c r="K61" i="181"/>
  <c r="J61" i="181"/>
  <c r="J60" i="181" s="1"/>
  <c r="I61" i="181"/>
  <c r="H61" i="181"/>
  <c r="H60" i="181"/>
  <c r="G61" i="181"/>
  <c r="G60" i="181"/>
  <c r="K60" i="181"/>
  <c r="K59" i="181" s="1"/>
  <c r="I60" i="181"/>
  <c r="N56" i="181"/>
  <c r="H56" i="181"/>
  <c r="N55" i="181"/>
  <c r="H55" i="181"/>
  <c r="H54" i="181"/>
  <c r="H53" i="181" s="1"/>
  <c r="H52" i="181"/>
  <c r="N54" i="181"/>
  <c r="T53" i="181"/>
  <c r="AO53" i="181" s="1"/>
  <c r="S53" i="181"/>
  <c r="R53" i="181"/>
  <c r="Q53" i="181"/>
  <c r="P53" i="181"/>
  <c r="J53" i="181"/>
  <c r="O53" i="181"/>
  <c r="M53" i="181"/>
  <c r="M52" i="181"/>
  <c r="L53" i="181"/>
  <c r="L52" i="181"/>
  <c r="K53" i="181"/>
  <c r="K52" i="181"/>
  <c r="K48" i="181" s="1"/>
  <c r="I53" i="181"/>
  <c r="I52" i="181" s="1"/>
  <c r="G53" i="181"/>
  <c r="G52" i="181" s="1"/>
  <c r="Q52" i="181"/>
  <c r="N51" i="181"/>
  <c r="A51" i="181"/>
  <c r="T50" i="181"/>
  <c r="AO50" i="181"/>
  <c r="S50" i="181"/>
  <c r="S49" i="181"/>
  <c r="R50" i="181"/>
  <c r="Q50" i="181"/>
  <c r="P50" i="181"/>
  <c r="O50" i="181"/>
  <c r="O49" i="181" s="1"/>
  <c r="N50" i="181"/>
  <c r="M50" i="181"/>
  <c r="M49" i="181" s="1"/>
  <c r="L50" i="181"/>
  <c r="K50" i="181"/>
  <c r="J50" i="181"/>
  <c r="J49" i="181" s="1"/>
  <c r="I50" i="181"/>
  <c r="I49" i="181"/>
  <c r="H50" i="181"/>
  <c r="G50" i="181"/>
  <c r="T49" i="181"/>
  <c r="P49" i="181"/>
  <c r="L49" i="181"/>
  <c r="L48" i="181" s="1"/>
  <c r="L17" i="181" s="1"/>
  <c r="K49" i="181"/>
  <c r="H49" i="181"/>
  <c r="G49" i="181"/>
  <c r="N46" i="181"/>
  <c r="N45" i="181"/>
  <c r="N44" i="181"/>
  <c r="S43" i="181"/>
  <c r="P43" i="181"/>
  <c r="AK43" i="181"/>
  <c r="H43" i="181"/>
  <c r="T42" i="181"/>
  <c r="AO42" i="181" s="1"/>
  <c r="R42" i="181"/>
  <c r="Q42" i="181"/>
  <c r="O42" i="181"/>
  <c r="O40" i="181" s="1"/>
  <c r="M42" i="181"/>
  <c r="M40" i="181" s="1"/>
  <c r="L42" i="181"/>
  <c r="L40" i="181" s="1"/>
  <c r="AM40" i="181" s="1"/>
  <c r="K42" i="181"/>
  <c r="K40" i="181" s="1"/>
  <c r="AL40" i="181" s="1"/>
  <c r="J42" i="181"/>
  <c r="J40" i="181" s="1"/>
  <c r="I42" i="181"/>
  <c r="H42" i="181"/>
  <c r="G42" i="181"/>
  <c r="G40" i="181"/>
  <c r="S41" i="181"/>
  <c r="P41" i="181"/>
  <c r="AK41" i="181" s="1"/>
  <c r="AI41" i="181" s="1"/>
  <c r="H41" i="181"/>
  <c r="T40" i="181"/>
  <c r="AO40" i="181"/>
  <c r="I40" i="181"/>
  <c r="P39" i="181"/>
  <c r="AK39" i="181"/>
  <c r="AI39" i="181" s="1"/>
  <c r="H39" i="181"/>
  <c r="P38" i="181"/>
  <c r="AK38" i="181"/>
  <c r="AI38" i="181" s="1"/>
  <c r="H38" i="181"/>
  <c r="N37" i="181"/>
  <c r="H37" i="181"/>
  <c r="T36" i="181"/>
  <c r="S36" i="181"/>
  <c r="S35" i="181" s="1"/>
  <c r="R36" i="181"/>
  <c r="Q36" i="181"/>
  <c r="O36" i="181"/>
  <c r="O35" i="181" s="1"/>
  <c r="M36" i="181"/>
  <c r="M35" i="181" s="1"/>
  <c r="M34" i="181" s="1"/>
  <c r="M16" i="181" s="1"/>
  <c r="L36" i="181"/>
  <c r="L35" i="181" s="1"/>
  <c r="K36" i="181"/>
  <c r="K35" i="181" s="1"/>
  <c r="J36" i="181"/>
  <c r="I36" i="181"/>
  <c r="I35" i="181" s="1"/>
  <c r="I34" i="181" s="1"/>
  <c r="I16" i="181" s="1"/>
  <c r="G36" i="181"/>
  <c r="G35" i="181"/>
  <c r="J35" i="181"/>
  <c r="Y33" i="181"/>
  <c r="N33" i="181"/>
  <c r="H33" i="181"/>
  <c r="AB32" i="181"/>
  <c r="AB31" i="181" s="1"/>
  <c r="AB30" i="181" s="1"/>
  <c r="AB15" i="181" s="1"/>
  <c r="AB14" i="181" s="1"/>
  <c r="AA32" i="181"/>
  <c r="Z32" i="181"/>
  <c r="Y32" i="181"/>
  <c r="Y31" i="181"/>
  <c r="Y30" i="181" s="1"/>
  <c r="Y15" i="181" s="1"/>
  <c r="Y14" i="181" s="1"/>
  <c r="X32" i="181"/>
  <c r="X31" i="181" s="1"/>
  <c r="X30" i="181" s="1"/>
  <c r="X15" i="181" s="1"/>
  <c r="X14" i="181" s="1"/>
  <c r="T32" i="181"/>
  <c r="AO32" i="181"/>
  <c r="S32" i="181"/>
  <c r="R32" i="181"/>
  <c r="Q32" i="181"/>
  <c r="P32" i="181"/>
  <c r="P31" i="181" s="1"/>
  <c r="O32" i="181"/>
  <c r="O31" i="181" s="1"/>
  <c r="N32" i="181"/>
  <c r="N31" i="181" s="1"/>
  <c r="N30" i="181" s="1"/>
  <c r="N15" i="181" s="1"/>
  <c r="M32" i="181"/>
  <c r="M31" i="181" s="1"/>
  <c r="L32" i="181"/>
  <c r="K32" i="181"/>
  <c r="J32" i="181"/>
  <c r="J31" i="181"/>
  <c r="J30" i="181" s="1"/>
  <c r="I32" i="181"/>
  <c r="I31" i="181" s="1"/>
  <c r="I30" i="181" s="1"/>
  <c r="H32" i="181"/>
  <c r="G32" i="181"/>
  <c r="AA31" i="181"/>
  <c r="AA30" i="181"/>
  <c r="AA15" i="181" s="1"/>
  <c r="AA14" i="181" s="1"/>
  <c r="Z31" i="181"/>
  <c r="Z30" i="181"/>
  <c r="Z15" i="181" s="1"/>
  <c r="Z14" i="181" s="1"/>
  <c r="T31" i="181"/>
  <c r="S31" i="181"/>
  <c r="L31" i="181"/>
  <c r="L30" i="181"/>
  <c r="K31" i="181"/>
  <c r="K30" i="181"/>
  <c r="H31" i="181"/>
  <c r="H30" i="181"/>
  <c r="G31" i="181"/>
  <c r="G30" i="181"/>
  <c r="T26" i="181"/>
  <c r="AO26" i="181"/>
  <c r="S26" i="181"/>
  <c r="R26" i="181"/>
  <c r="Q26" i="181"/>
  <c r="P26" i="181"/>
  <c r="O26" i="181"/>
  <c r="I26" i="181"/>
  <c r="AJ26" i="181" s="1"/>
  <c r="AI26" i="181" s="1"/>
  <c r="N26" i="181"/>
  <c r="M26" i="181"/>
  <c r="L26" i="181"/>
  <c r="K26" i="181"/>
  <c r="J26" i="181"/>
  <c r="H26" i="181"/>
  <c r="G26" i="181"/>
  <c r="T25" i="181"/>
  <c r="AO25" i="181"/>
  <c r="S25" i="181"/>
  <c r="R25" i="181"/>
  <c r="Q25" i="181"/>
  <c r="P25" i="181"/>
  <c r="O25" i="181"/>
  <c r="M25" i="181"/>
  <c r="L25" i="181"/>
  <c r="K25" i="181"/>
  <c r="J25" i="181"/>
  <c r="I25" i="181"/>
  <c r="H25" i="181"/>
  <c r="G25" i="181"/>
  <c r="M24" i="181"/>
  <c r="L24" i="181"/>
  <c r="K24" i="181"/>
  <c r="G24" i="181"/>
  <c r="G22" i="181"/>
  <c r="B20" i="181"/>
  <c r="B19" i="181"/>
  <c r="B18" i="181"/>
  <c r="B15" i="181"/>
  <c r="W14" i="181"/>
  <c r="U14" i="181"/>
  <c r="M58" i="181"/>
  <c r="M18" i="181"/>
  <c r="M19" i="181"/>
  <c r="AK60" i="181"/>
  <c r="P59" i="181"/>
  <c r="H59" i="181"/>
  <c r="H58" i="181" s="1"/>
  <c r="J129" i="181"/>
  <c r="J113" i="181"/>
  <c r="H130" i="181"/>
  <c r="P132" i="181"/>
  <c r="J59" i="181"/>
  <c r="AJ69" i="181"/>
  <c r="AK110" i="181"/>
  <c r="AK49" i="181"/>
  <c r="AN61" i="181"/>
  <c r="M69" i="181"/>
  <c r="M68" i="181"/>
  <c r="S110" i="181"/>
  <c r="AK25" i="181"/>
  <c r="AM26" i="181"/>
  <c r="AL42" i="181"/>
  <c r="M48" i="181"/>
  <c r="M17" i="181" s="1"/>
  <c r="AL64" i="181"/>
  <c r="AL65" i="181"/>
  <c r="T69" i="181"/>
  <c r="AO69" i="181" s="1"/>
  <c r="L77" i="181"/>
  <c r="L68" i="181" s="1"/>
  <c r="AK81" i="181"/>
  <c r="I86" i="181"/>
  <c r="I85" i="181"/>
  <c r="I22" i="181" s="1"/>
  <c r="AM87" i="181"/>
  <c r="T110" i="181"/>
  <c r="AO110" i="181"/>
  <c r="J109" i="181"/>
  <c r="J23" i="181"/>
  <c r="AN26" i="181"/>
  <c r="Q77" i="181"/>
  <c r="AI136" i="181"/>
  <c r="S60" i="181"/>
  <c r="S59" i="181"/>
  <c r="AN59" i="181" s="1"/>
  <c r="AJ75" i="181"/>
  <c r="T77" i="181"/>
  <c r="AO77" i="181"/>
  <c r="K86" i="181"/>
  <c r="K85" i="181"/>
  <c r="K22" i="181" s="1"/>
  <c r="AL22" i="181" s="1"/>
  <c r="AK50" i="181"/>
  <c r="P52" i="181"/>
  <c r="AJ61" i="181"/>
  <c r="AK107" i="181"/>
  <c r="L19" i="181"/>
  <c r="L58" i="181"/>
  <c r="L18" i="181"/>
  <c r="Q31" i="181"/>
  <c r="AL32" i="181"/>
  <c r="Q35" i="181"/>
  <c r="AL36" i="181"/>
  <c r="AJ40" i="181"/>
  <c r="P42" i="181"/>
  <c r="R60" i="181"/>
  <c r="AM61" i="181"/>
  <c r="I68" i="181"/>
  <c r="I48" i="181"/>
  <c r="AJ70" i="181"/>
  <c r="AN70" i="181"/>
  <c r="AL75" i="181"/>
  <c r="N76" i="181"/>
  <c r="N75" i="181" s="1"/>
  <c r="N69" i="181" s="1"/>
  <c r="N68" i="181" s="1"/>
  <c r="N21" i="181" s="1"/>
  <c r="N20" i="181" s="1"/>
  <c r="AM76" i="181"/>
  <c r="AI76" i="181" s="1"/>
  <c r="AJ78" i="181"/>
  <c r="AN78" i="181"/>
  <c r="AM81" i="181"/>
  <c r="AK87" i="181"/>
  <c r="T86" i="181"/>
  <c r="AO87" i="181"/>
  <c r="J86" i="181"/>
  <c r="J85" i="181" s="1"/>
  <c r="R86" i="181"/>
  <c r="AM107" i="181"/>
  <c r="AK111" i="181"/>
  <c r="AL114" i="181"/>
  <c r="AJ133" i="181"/>
  <c r="S132" i="181"/>
  <c r="AN133" i="181"/>
  <c r="AL25" i="181"/>
  <c r="R31" i="181"/>
  <c r="AM32" i="181"/>
  <c r="AM36" i="181"/>
  <c r="H40" i="181"/>
  <c r="AN49" i="181"/>
  <c r="I17" i="181"/>
  <c r="Q49" i="181"/>
  <c r="AL50" i="181"/>
  <c r="H48" i="181"/>
  <c r="H17" i="181" s="1"/>
  <c r="AL53" i="181"/>
  <c r="AJ60" i="181"/>
  <c r="AK64" i="181"/>
  <c r="AK65" i="181"/>
  <c r="AI65" i="181"/>
  <c r="R75" i="181"/>
  <c r="AK78" i="181"/>
  <c r="AJ81" i="181"/>
  <c r="AN81" i="181"/>
  <c r="Q86" i="181"/>
  <c r="AL87" i="181"/>
  <c r="AJ107" i="181"/>
  <c r="AN107" i="181"/>
  <c r="Q110" i="181"/>
  <c r="AL111" i="181"/>
  <c r="R113" i="181"/>
  <c r="AM113" i="181" s="1"/>
  <c r="AM114" i="181"/>
  <c r="AJ129" i="181"/>
  <c r="AN129" i="181"/>
  <c r="AM25" i="181"/>
  <c r="AK26" i="181"/>
  <c r="AL26" i="181"/>
  <c r="S30" i="181"/>
  <c r="AJ32" i="181"/>
  <c r="AN32" i="181"/>
  <c r="AN36" i="181"/>
  <c r="H36" i="181"/>
  <c r="H35" i="181"/>
  <c r="Q40" i="181"/>
  <c r="AM42" i="181"/>
  <c r="S42" i="181"/>
  <c r="AN42" i="181" s="1"/>
  <c r="AI42" i="181" s="1"/>
  <c r="AN43" i="181"/>
  <c r="AI43" i="181" s="1"/>
  <c r="AO49" i="181"/>
  <c r="R49" i="181"/>
  <c r="AM50" i="181"/>
  <c r="AL52" i="181"/>
  <c r="R52" i="181"/>
  <c r="AM52" i="181" s="1"/>
  <c r="AM53" i="181"/>
  <c r="N53" i="181"/>
  <c r="AK61" i="181"/>
  <c r="T60" i="181"/>
  <c r="AO61" i="181"/>
  <c r="Q69" i="181"/>
  <c r="AL70" i="181"/>
  <c r="S69" i="181"/>
  <c r="AN69" i="181"/>
  <c r="AN75" i="181"/>
  <c r="R110" i="181"/>
  <c r="AM111" i="181"/>
  <c r="S113" i="181"/>
  <c r="AN113" i="181" s="1"/>
  <c r="AN114" i="181"/>
  <c r="AK129" i="181"/>
  <c r="Q132" i="181"/>
  <c r="AL133" i="181"/>
  <c r="AJ25" i="181"/>
  <c r="AN25" i="181"/>
  <c r="T30" i="181"/>
  <c r="AO30" i="181" s="1"/>
  <c r="AO31" i="181"/>
  <c r="AK32" i="181"/>
  <c r="R35" i="181"/>
  <c r="AJ36" i="181"/>
  <c r="T35" i="181"/>
  <c r="AO36" i="181"/>
  <c r="N38" i="181"/>
  <c r="R40" i="181"/>
  <c r="AN41" i="181"/>
  <c r="AJ42" i="181"/>
  <c r="G48" i="181"/>
  <c r="G17" i="181" s="1"/>
  <c r="AJ49" i="181"/>
  <c r="AJ50" i="181"/>
  <c r="AN50" i="181"/>
  <c r="AI50" i="181"/>
  <c r="T52" i="181"/>
  <c r="AO52" i="181"/>
  <c r="AJ53" i="181"/>
  <c r="S52" i="181"/>
  <c r="AN52" i="181" s="1"/>
  <c r="AN53" i="181"/>
  <c r="AL60" i="181"/>
  <c r="AL61" i="181"/>
  <c r="AM70" i="181"/>
  <c r="AK75" i="181"/>
  <c r="R77" i="181"/>
  <c r="AM78" i="181"/>
  <c r="AL81" i="181"/>
  <c r="S86" i="181"/>
  <c r="AN87" i="181"/>
  <c r="AK114" i="181"/>
  <c r="AO114" i="181"/>
  <c r="T113" i="181"/>
  <c r="AL129" i="181"/>
  <c r="R132" i="181"/>
  <c r="AM133" i="181"/>
  <c r="H15" i="181"/>
  <c r="N70" i="181"/>
  <c r="N136" i="181"/>
  <c r="K15" i="181"/>
  <c r="G34" i="181"/>
  <c r="G16" i="181" s="1"/>
  <c r="S58" i="181"/>
  <c r="S19" i="181"/>
  <c r="AN19" i="181"/>
  <c r="J58" i="181"/>
  <c r="J18" i="181"/>
  <c r="J19" i="181"/>
  <c r="N60" i="181"/>
  <c r="K58" i="181"/>
  <c r="K18" i="181" s="1"/>
  <c r="AL18" i="181" s="1"/>
  <c r="K19" i="181"/>
  <c r="N65" i="181"/>
  <c r="G15" i="181"/>
  <c r="G59" i="181"/>
  <c r="M21" i="181"/>
  <c r="N81" i="181"/>
  <c r="N39" i="181"/>
  <c r="P36" i="181"/>
  <c r="AK36" i="181" s="1"/>
  <c r="AI36" i="181" s="1"/>
  <c r="Q59" i="181"/>
  <c r="AL59" i="181" s="1"/>
  <c r="H73" i="181"/>
  <c r="H70" i="181" s="1"/>
  <c r="H69" i="181" s="1"/>
  <c r="H68" i="181" s="1"/>
  <c r="H87" i="181"/>
  <c r="H86" i="181" s="1"/>
  <c r="H85" i="181" s="1"/>
  <c r="H22" i="181" s="1"/>
  <c r="H129" i="181"/>
  <c r="N132" i="181"/>
  <c r="O52" i="181"/>
  <c r="AJ52" i="181" s="1"/>
  <c r="P58" i="181"/>
  <c r="AK58" i="181" s="1"/>
  <c r="O59" i="181"/>
  <c r="J70" i="181"/>
  <c r="J69" i="181" s="1"/>
  <c r="N87" i="181"/>
  <c r="O110" i="181"/>
  <c r="AJ110" i="181" s="1"/>
  <c r="O113" i="181"/>
  <c r="N114" i="181"/>
  <c r="N49" i="181"/>
  <c r="P77" i="181"/>
  <c r="AK77" i="181" s="1"/>
  <c r="AI77" i="181" s="1"/>
  <c r="N52" i="181"/>
  <c r="T68" i="181"/>
  <c r="AO68" i="181"/>
  <c r="N78" i="181"/>
  <c r="O131" i="181"/>
  <c r="AJ131" i="181"/>
  <c r="N41" i="181"/>
  <c r="N43" i="181"/>
  <c r="O77" i="181"/>
  <c r="AJ77" i="181"/>
  <c r="S77" i="181"/>
  <c r="AN77" i="181"/>
  <c r="H81" i="181"/>
  <c r="H77" i="181"/>
  <c r="P86" i="181"/>
  <c r="AK86" i="181"/>
  <c r="H114" i="181"/>
  <c r="H133" i="181"/>
  <c r="H132" i="181" s="1"/>
  <c r="H131" i="181" s="1"/>
  <c r="H24" i="181" s="1"/>
  <c r="G77" i="181"/>
  <c r="G68" i="181" s="1"/>
  <c r="K77" i="181"/>
  <c r="N110" i="181"/>
  <c r="O86" i="181"/>
  <c r="AJ86" i="181"/>
  <c r="AK27" i="179"/>
  <c r="AK28" i="179"/>
  <c r="AK33" i="179"/>
  <c r="AK37" i="179"/>
  <c r="AK44" i="179"/>
  <c r="AK45" i="179"/>
  <c r="AK46" i="179"/>
  <c r="AK47" i="179"/>
  <c r="AK51" i="179"/>
  <c r="AK54" i="179"/>
  <c r="AK55" i="179"/>
  <c r="AK56" i="179"/>
  <c r="AK57" i="179"/>
  <c r="AK62" i="179"/>
  <c r="AK63" i="179"/>
  <c r="AK66" i="179"/>
  <c r="AK71" i="179"/>
  <c r="AK72" i="179"/>
  <c r="AK74" i="179"/>
  <c r="AK76" i="179"/>
  <c r="AK79" i="179"/>
  <c r="AK80" i="179"/>
  <c r="AK82" i="179"/>
  <c r="AK83" i="179"/>
  <c r="AK84" i="179"/>
  <c r="AK88" i="179"/>
  <c r="AK89" i="179"/>
  <c r="AK90" i="179"/>
  <c r="AK91" i="179"/>
  <c r="AK92" i="179"/>
  <c r="AK93" i="179"/>
  <c r="AK94" i="179"/>
  <c r="AK95" i="179"/>
  <c r="AK96" i="179"/>
  <c r="AK97" i="179"/>
  <c r="AK98" i="179"/>
  <c r="AK99" i="179"/>
  <c r="AK100" i="179"/>
  <c r="AK101" i="179"/>
  <c r="AK102" i="179"/>
  <c r="AK103" i="179"/>
  <c r="AK104" i="179"/>
  <c r="AK105" i="179"/>
  <c r="AK106" i="179"/>
  <c r="AK108" i="179"/>
  <c r="AK112" i="179"/>
  <c r="AK115" i="179"/>
  <c r="AK116" i="179"/>
  <c r="AK117" i="179"/>
  <c r="AK118" i="179"/>
  <c r="AK119" i="179"/>
  <c r="AK120" i="179"/>
  <c r="AK121" i="179"/>
  <c r="AK122" i="179"/>
  <c r="AK123" i="179"/>
  <c r="AK124" i="179"/>
  <c r="AK125" i="179"/>
  <c r="AK126" i="179"/>
  <c r="AK127" i="179"/>
  <c r="AK128" i="179"/>
  <c r="AK134" i="179"/>
  <c r="AK135" i="179"/>
  <c r="AK137" i="179"/>
  <c r="AK138" i="179"/>
  <c r="AK139" i="179"/>
  <c r="AK140" i="179"/>
  <c r="AJ27" i="179"/>
  <c r="AJ28" i="179"/>
  <c r="AJ33" i="179"/>
  <c r="AJ37" i="179"/>
  <c r="AJ38" i="179"/>
  <c r="AJ39" i="179"/>
  <c r="AJ41" i="179"/>
  <c r="AJ43" i="179"/>
  <c r="AJ44" i="179"/>
  <c r="AJ45" i="179"/>
  <c r="AJ46" i="179"/>
  <c r="AJ47" i="179"/>
  <c r="AJ51" i="179"/>
  <c r="AJ54" i="179"/>
  <c r="AJ55" i="179"/>
  <c r="AJ56" i="179"/>
  <c r="AJ57" i="179"/>
  <c r="AJ62" i="179"/>
  <c r="AJ63" i="179"/>
  <c r="AJ66" i="179"/>
  <c r="AJ71" i="179"/>
  <c r="AJ72" i="179"/>
  <c r="AJ73" i="179"/>
  <c r="AJ74" i="179"/>
  <c r="AJ76" i="179"/>
  <c r="AJ79" i="179"/>
  <c r="AJ80" i="179"/>
  <c r="AJ82" i="179"/>
  <c r="AJ83" i="179"/>
  <c r="AJ84" i="179"/>
  <c r="AJ88" i="179"/>
  <c r="AJ89" i="179"/>
  <c r="AJ90" i="179"/>
  <c r="AJ91" i="179"/>
  <c r="AJ92" i="179"/>
  <c r="AJ93" i="179"/>
  <c r="AJ94" i="179"/>
  <c r="AJ95" i="179"/>
  <c r="AJ96" i="179"/>
  <c r="AJ97" i="179"/>
  <c r="AJ98" i="179"/>
  <c r="AJ99" i="179"/>
  <c r="AJ100" i="179"/>
  <c r="AJ101" i="179"/>
  <c r="AJ102" i="179"/>
  <c r="AJ103" i="179"/>
  <c r="AJ104" i="179"/>
  <c r="AJ105" i="179"/>
  <c r="AJ106" i="179"/>
  <c r="AJ108" i="179"/>
  <c r="AJ112" i="179"/>
  <c r="AJ115" i="179"/>
  <c r="AJ116" i="179"/>
  <c r="AJ117" i="179"/>
  <c r="AJ118" i="179"/>
  <c r="AJ119" i="179"/>
  <c r="AJ120" i="179"/>
  <c r="AJ121" i="179"/>
  <c r="AJ122" i="179"/>
  <c r="AJ123" i="179"/>
  <c r="AJ124" i="179"/>
  <c r="AJ125" i="179"/>
  <c r="AJ126" i="179"/>
  <c r="AJ127" i="179"/>
  <c r="AJ128" i="179"/>
  <c r="AJ130" i="179"/>
  <c r="AJ134" i="179"/>
  <c r="AJ135" i="179"/>
  <c r="AJ137" i="179"/>
  <c r="AJ138" i="179"/>
  <c r="AJ139" i="179"/>
  <c r="AJ140" i="179"/>
  <c r="AI27" i="179"/>
  <c r="AI28" i="179"/>
  <c r="AI47" i="179"/>
  <c r="AI57" i="179"/>
  <c r="I21" i="181"/>
  <c r="P48" i="181"/>
  <c r="AN60" i="181"/>
  <c r="AK59" i="181"/>
  <c r="P19" i="181"/>
  <c r="AI107" i="181"/>
  <c r="H19" i="181"/>
  <c r="AK19" i="181"/>
  <c r="AI61" i="181"/>
  <c r="P131" i="181"/>
  <c r="S18" i="181"/>
  <c r="AN18" i="181"/>
  <c r="AN58" i="181"/>
  <c r="AO113" i="181"/>
  <c r="T109" i="181"/>
  <c r="S85" i="181"/>
  <c r="AN86" i="181"/>
  <c r="AL77" i="181"/>
  <c r="R109" i="181"/>
  <c r="AM110" i="181"/>
  <c r="Q68" i="181"/>
  <c r="AL110" i="181"/>
  <c r="Q109" i="181"/>
  <c r="AI81" i="181"/>
  <c r="H34" i="181"/>
  <c r="H16" i="181"/>
  <c r="R85" i="181"/>
  <c r="AM86" i="181"/>
  <c r="AI87" i="181"/>
  <c r="R131" i="181"/>
  <c r="AM132" i="181"/>
  <c r="R34" i="181"/>
  <c r="Q131" i="181"/>
  <c r="AL132" i="181"/>
  <c r="T48" i="181"/>
  <c r="S131" i="181"/>
  <c r="AN132" i="181"/>
  <c r="Q34" i="181"/>
  <c r="O68" i="181"/>
  <c r="AJ68" i="181"/>
  <c r="AI32" i="181"/>
  <c r="S109" i="181"/>
  <c r="Q85" i="181"/>
  <c r="AL86" i="181"/>
  <c r="AM75" i="181"/>
  <c r="AI75" i="181"/>
  <c r="R69" i="181"/>
  <c r="AM69" i="181"/>
  <c r="S48" i="181"/>
  <c r="AK42" i="181"/>
  <c r="P40" i="181"/>
  <c r="S68" i="181"/>
  <c r="AN68" i="181" s="1"/>
  <c r="AM77" i="181"/>
  <c r="S40" i="181"/>
  <c r="AO35" i="181"/>
  <c r="T34" i="181"/>
  <c r="AI25" i="181"/>
  <c r="AO60" i="181"/>
  <c r="T59" i="181"/>
  <c r="R48" i="181"/>
  <c r="AM49" i="181"/>
  <c r="AI129" i="181"/>
  <c r="AK70" i="181"/>
  <c r="AI70" i="181"/>
  <c r="Q48" i="181"/>
  <c r="AL49" i="181"/>
  <c r="AI49" i="181" s="1"/>
  <c r="R30" i="181"/>
  <c r="AM30" i="181" s="1"/>
  <c r="AM31" i="181"/>
  <c r="T85" i="181"/>
  <c r="AO86" i="181"/>
  <c r="AI78" i="181"/>
  <c r="R59" i="181"/>
  <c r="AM60" i="181"/>
  <c r="AI60" i="181"/>
  <c r="AL31" i="181"/>
  <c r="Q30" i="181"/>
  <c r="O85" i="181"/>
  <c r="AJ85" i="181"/>
  <c r="O21" i="181"/>
  <c r="AJ21" i="181"/>
  <c r="Q58" i="181"/>
  <c r="AL58" i="181"/>
  <c r="Q19" i="181"/>
  <c r="AL19" i="181"/>
  <c r="O24" i="181"/>
  <c r="AJ24" i="181" s="1"/>
  <c r="O48" i="181"/>
  <c r="AJ48" i="181" s="1"/>
  <c r="H113" i="181"/>
  <c r="H109" i="181" s="1"/>
  <c r="H23" i="181" s="1"/>
  <c r="T67" i="181"/>
  <c r="T21" i="181"/>
  <c r="O58" i="181"/>
  <c r="O19" i="181"/>
  <c r="N131" i="181"/>
  <c r="P35" i="181"/>
  <c r="AK35" i="181"/>
  <c r="G58" i="181"/>
  <c r="G19" i="181"/>
  <c r="N64" i="181"/>
  <c r="N36" i="181"/>
  <c r="S67" i="181"/>
  <c r="S21" i="181"/>
  <c r="P85" i="181"/>
  <c r="N42" i="181"/>
  <c r="N77" i="181"/>
  <c r="N48" i="181"/>
  <c r="N113" i="181"/>
  <c r="O109" i="181"/>
  <c r="N86" i="181"/>
  <c r="P18" i="181"/>
  <c r="AK18" i="181" s="1"/>
  <c r="P68" i="181"/>
  <c r="N25" i="181"/>
  <c r="I2" i="180"/>
  <c r="P17" i="181"/>
  <c r="R68" i="181"/>
  <c r="R21" i="181"/>
  <c r="P24" i="181"/>
  <c r="AI86" i="181"/>
  <c r="AM59" i="181"/>
  <c r="R58" i="181"/>
  <c r="R19" i="181"/>
  <c r="AM19" i="181" s="1"/>
  <c r="T19" i="181"/>
  <c r="AO19" i="181" s="1"/>
  <c r="AO59" i="181"/>
  <c r="T58" i="181"/>
  <c r="AN48" i="181"/>
  <c r="S17" i="181"/>
  <c r="AN17" i="181" s="1"/>
  <c r="AL85" i="181"/>
  <c r="Q22" i="181"/>
  <c r="AM85" i="181"/>
  <c r="R22" i="181"/>
  <c r="AM22" i="181"/>
  <c r="Q67" i="181"/>
  <c r="Q21" i="181"/>
  <c r="AO21" i="181"/>
  <c r="AL30" i="181"/>
  <c r="Q15" i="181"/>
  <c r="AL15" i="181" s="1"/>
  <c r="AN40" i="181"/>
  <c r="R67" i="181"/>
  <c r="S23" i="181"/>
  <c r="AN131" i="181"/>
  <c r="S24" i="181"/>
  <c r="AN24" i="181"/>
  <c r="Q24" i="181"/>
  <c r="AL24" i="181"/>
  <c r="AL131" i="181"/>
  <c r="AO67" i="181"/>
  <c r="T17" i="181"/>
  <c r="AO17" i="181"/>
  <c r="AO48" i="181"/>
  <c r="Q23" i="181"/>
  <c r="AN85" i="181"/>
  <c r="S22" i="181"/>
  <c r="AN22" i="181" s="1"/>
  <c r="AN21" i="181"/>
  <c r="AO85" i="181"/>
  <c r="T22" i="181"/>
  <c r="AO22" i="181" s="1"/>
  <c r="Q17" i="181"/>
  <c r="AM48" i="181"/>
  <c r="R17" i="181"/>
  <c r="AM17" i="181" s="1"/>
  <c r="T16" i="181"/>
  <c r="AO16" i="181" s="1"/>
  <c r="AO34" i="181"/>
  <c r="Q16" i="181"/>
  <c r="R16" i="181"/>
  <c r="R24" i="181"/>
  <c r="AM24" i="181" s="1"/>
  <c r="AM131" i="181"/>
  <c r="AM109" i="181"/>
  <c r="R23" i="181"/>
  <c r="AM23" i="181" s="1"/>
  <c r="AO109" i="181"/>
  <c r="T23" i="181"/>
  <c r="AO23" i="181"/>
  <c r="P21" i="181"/>
  <c r="O23" i="181"/>
  <c r="Q18" i="181"/>
  <c r="Q29" i="181"/>
  <c r="O67" i="181"/>
  <c r="N35" i="181"/>
  <c r="O18" i="181"/>
  <c r="N85" i="181"/>
  <c r="P22" i="181"/>
  <c r="G18" i="181"/>
  <c r="N24" i="181"/>
  <c r="N109" i="181"/>
  <c r="N59" i="181"/>
  <c r="N40" i="181"/>
  <c r="N17" i="181"/>
  <c r="P34" i="181"/>
  <c r="O17" i="181"/>
  <c r="AJ17" i="181" s="1"/>
  <c r="O22" i="181"/>
  <c r="D13" i="180"/>
  <c r="D12" i="180"/>
  <c r="D11" i="180"/>
  <c r="D10" i="180"/>
  <c r="D9" i="180"/>
  <c r="D8" i="180"/>
  <c r="B11" i="180"/>
  <c r="B10" i="180"/>
  <c r="B9" i="180"/>
  <c r="D7" i="180"/>
  <c r="D6" i="180"/>
  <c r="F6" i="180"/>
  <c r="F5" i="180"/>
  <c r="B7" i="180"/>
  <c r="B6" i="180"/>
  <c r="D5" i="180"/>
  <c r="B5" i="180"/>
  <c r="S20" i="181"/>
  <c r="Q20" i="181"/>
  <c r="R20" i="181"/>
  <c r="T20" i="181"/>
  <c r="T18" i="181"/>
  <c r="AO18" i="181" s="1"/>
  <c r="AO58" i="181"/>
  <c r="AM58" i="181"/>
  <c r="R18" i="181"/>
  <c r="R14" i="181" s="1"/>
  <c r="R29" i="181"/>
  <c r="N67" i="181"/>
  <c r="P16" i="181"/>
  <c r="O20" i="181"/>
  <c r="N58" i="181"/>
  <c r="N19" i="181"/>
  <c r="N23" i="181"/>
  <c r="N22" i="181"/>
  <c r="N34" i="181"/>
  <c r="H56" i="179"/>
  <c r="H55" i="179"/>
  <c r="H53" i="179" s="1"/>
  <c r="H54" i="179"/>
  <c r="Q14" i="181"/>
  <c r="AM18" i="181"/>
  <c r="AO20" i="181"/>
  <c r="Q13" i="181"/>
  <c r="N18" i="181"/>
  <c r="N16" i="181"/>
  <c r="G136" i="179"/>
  <c r="G25" i="179" s="1"/>
  <c r="U14" i="179"/>
  <c r="W14" i="179"/>
  <c r="H25" i="179"/>
  <c r="I25" i="179"/>
  <c r="J25" i="179"/>
  <c r="K25" i="179"/>
  <c r="L25" i="179"/>
  <c r="M25" i="179"/>
  <c r="O136" i="179"/>
  <c r="P136" i="179"/>
  <c r="Q136" i="179"/>
  <c r="Q25" i="179" s="1"/>
  <c r="R136" i="179"/>
  <c r="R25" i="179" s="1"/>
  <c r="S136" i="179"/>
  <c r="S25" i="179" s="1"/>
  <c r="T136" i="179"/>
  <c r="T25" i="179" s="1"/>
  <c r="N137" i="179"/>
  <c r="AI137" i="179" s="1"/>
  <c r="N138" i="179"/>
  <c r="AI138" i="179" s="1"/>
  <c r="X32" i="179"/>
  <c r="X31" i="179" s="1"/>
  <c r="X30" i="179" s="1"/>
  <c r="X15" i="179" s="1"/>
  <c r="X14" i="179" s="1"/>
  <c r="Y32" i="179"/>
  <c r="Y31" i="179"/>
  <c r="Y30" i="179" s="1"/>
  <c r="Y15" i="179" s="1"/>
  <c r="Y14" i="179" s="1"/>
  <c r="Z32" i="179"/>
  <c r="Z31" i="179" s="1"/>
  <c r="Z30" i="179" s="1"/>
  <c r="Z15" i="179" s="1"/>
  <c r="Z14" i="179" s="1"/>
  <c r="AA32" i="179"/>
  <c r="AA31" i="179"/>
  <c r="AA30" i="179" s="1"/>
  <c r="AA15" i="179" s="1"/>
  <c r="AA14" i="179" s="1"/>
  <c r="AB32" i="179"/>
  <c r="AB31" i="179" s="1"/>
  <c r="AB30" i="179" s="1"/>
  <c r="AB15" i="179" s="1"/>
  <c r="AB14" i="179" s="1"/>
  <c r="Y33" i="179"/>
  <c r="X70" i="179"/>
  <c r="X69" i="179" s="1"/>
  <c r="X68" i="179" s="1"/>
  <c r="X67" i="179" s="1"/>
  <c r="Y70" i="179"/>
  <c r="Y69" i="179" s="1"/>
  <c r="Y68" i="179" s="1"/>
  <c r="Y67" i="179" s="1"/>
  <c r="Z70" i="179"/>
  <c r="Z69" i="179" s="1"/>
  <c r="Z68" i="179" s="1"/>
  <c r="Z67" i="179" s="1"/>
  <c r="AA70" i="179"/>
  <c r="AA69" i="179" s="1"/>
  <c r="AA68" i="179" s="1"/>
  <c r="AA67" i="179" s="1"/>
  <c r="AB70" i="179"/>
  <c r="AB69" i="179" s="1"/>
  <c r="AB68" i="179" s="1"/>
  <c r="AB67" i="179" s="1"/>
  <c r="X78" i="179"/>
  <c r="Y78" i="179"/>
  <c r="Z78" i="179"/>
  <c r="AA78" i="179"/>
  <c r="AB78" i="179"/>
  <c r="D18" i="178"/>
  <c r="C18" i="178"/>
  <c r="D11" i="178"/>
  <c r="C11" i="178"/>
  <c r="C10" i="178" s="1"/>
  <c r="P41" i="179"/>
  <c r="AK41" i="179"/>
  <c r="I70" i="179"/>
  <c r="K70" i="179"/>
  <c r="K69" i="179" s="1"/>
  <c r="K68" i="179" s="1"/>
  <c r="K21" i="179" s="1"/>
  <c r="L70" i="179"/>
  <c r="M70" i="179"/>
  <c r="O70" i="179"/>
  <c r="AJ70" i="179"/>
  <c r="P70" i="179"/>
  <c r="Q70" i="179"/>
  <c r="Q69" i="179" s="1"/>
  <c r="Q68" i="179" s="1"/>
  <c r="R70" i="179"/>
  <c r="S70" i="179"/>
  <c r="T70" i="179"/>
  <c r="H75" i="179"/>
  <c r="I75" i="179"/>
  <c r="J75" i="179"/>
  <c r="K75" i="179"/>
  <c r="L75" i="179"/>
  <c r="M75" i="179"/>
  <c r="O75" i="179"/>
  <c r="AJ75" i="179" s="1"/>
  <c r="P75" i="179"/>
  <c r="Q75" i="179"/>
  <c r="S75" i="179"/>
  <c r="T75" i="179"/>
  <c r="G75" i="179"/>
  <c r="I26" i="179"/>
  <c r="J26" i="179"/>
  <c r="K26" i="179"/>
  <c r="L26" i="179"/>
  <c r="M26" i="179"/>
  <c r="O26" i="179"/>
  <c r="AJ26" i="179"/>
  <c r="P26" i="179"/>
  <c r="AK26" i="179"/>
  <c r="Q26" i="179"/>
  <c r="R26" i="179"/>
  <c r="S26" i="179"/>
  <c r="T26" i="179"/>
  <c r="G26" i="179"/>
  <c r="A116" i="179"/>
  <c r="A117" i="179" s="1"/>
  <c r="A118" i="179" s="1"/>
  <c r="A119" i="179" s="1"/>
  <c r="A120" i="179" s="1"/>
  <c r="A121" i="179" s="1"/>
  <c r="A122" i="179" s="1"/>
  <c r="A123" i="179" s="1"/>
  <c r="A124" i="179" s="1"/>
  <c r="A125" i="179" s="1"/>
  <c r="A126" i="179" s="1"/>
  <c r="A127" i="179" s="1"/>
  <c r="A128" i="179" s="1"/>
  <c r="A89" i="179"/>
  <c r="A90" i="179"/>
  <c r="A91" i="179" s="1"/>
  <c r="A92" i="179" s="1"/>
  <c r="A93" i="179" s="1"/>
  <c r="A94" i="179" s="1"/>
  <c r="A95" i="179" s="1"/>
  <c r="A96" i="179" s="1"/>
  <c r="A97" i="179" s="1"/>
  <c r="A98" i="179" s="1"/>
  <c r="A99" i="179" s="1"/>
  <c r="A100" i="179" s="1"/>
  <c r="A101" i="179" s="1"/>
  <c r="A102" i="179" s="1"/>
  <c r="A103" i="179" s="1"/>
  <c r="A104" i="179" s="1"/>
  <c r="A105" i="179" s="1"/>
  <c r="A106" i="179" s="1"/>
  <c r="N139" i="179"/>
  <c r="H139" i="179"/>
  <c r="H26" i="179" s="1"/>
  <c r="I133" i="179"/>
  <c r="I132" i="179" s="1"/>
  <c r="I131" i="179"/>
  <c r="I24" i="179" s="1"/>
  <c r="J133" i="179"/>
  <c r="K133" i="179"/>
  <c r="K132" i="179" s="1"/>
  <c r="K131" i="179"/>
  <c r="K24" i="179" s="1"/>
  <c r="L133" i="179"/>
  <c r="L132" i="179" s="1"/>
  <c r="L131" i="179"/>
  <c r="L24" i="179" s="1"/>
  <c r="M133" i="179"/>
  <c r="M132" i="179" s="1"/>
  <c r="M131" i="179"/>
  <c r="M24" i="179" s="1"/>
  <c r="O133" i="179"/>
  <c r="AJ133" i="179" s="1"/>
  <c r="P133" i="179"/>
  <c r="Q133" i="179"/>
  <c r="Q132" i="179" s="1"/>
  <c r="Q131" i="179"/>
  <c r="Q24" i="179" s="1"/>
  <c r="R133" i="179"/>
  <c r="R132" i="179" s="1"/>
  <c r="R131" i="179"/>
  <c r="R24" i="179" s="1"/>
  <c r="S133" i="179"/>
  <c r="S132" i="179" s="1"/>
  <c r="S131" i="179"/>
  <c r="S24" i="179" s="1"/>
  <c r="T133" i="179"/>
  <c r="T132" i="179" s="1"/>
  <c r="T131" i="179"/>
  <c r="T24" i="179" s="1"/>
  <c r="G133" i="179"/>
  <c r="G132" i="179" s="1"/>
  <c r="G131" i="179"/>
  <c r="G24" i="179" s="1"/>
  <c r="I129" i="179"/>
  <c r="K129" i="179"/>
  <c r="L129" i="179"/>
  <c r="M129" i="179"/>
  <c r="O129" i="179"/>
  <c r="AJ129" i="179" s="1"/>
  <c r="P129" i="179"/>
  <c r="Q129" i="179"/>
  <c r="R129" i="179"/>
  <c r="S129" i="179"/>
  <c r="T129" i="179"/>
  <c r="G129" i="179"/>
  <c r="I114" i="179"/>
  <c r="J114" i="179"/>
  <c r="K114" i="179"/>
  <c r="L114" i="179"/>
  <c r="M114" i="179"/>
  <c r="O114" i="179"/>
  <c r="P114" i="179"/>
  <c r="AK114" i="179"/>
  <c r="Q114" i="179"/>
  <c r="R114" i="179"/>
  <c r="S114" i="179"/>
  <c r="T114" i="179"/>
  <c r="G114" i="179"/>
  <c r="Q32" i="179"/>
  <c r="Q31" i="179" s="1"/>
  <c r="Q30" i="179"/>
  <c r="Q15" i="179" s="1"/>
  <c r="Q36" i="179"/>
  <c r="Q35" i="179" s="1"/>
  <c r="Q42" i="179"/>
  <c r="Q40" i="179" s="1"/>
  <c r="Q34" i="179" s="1"/>
  <c r="Q16" i="179" s="1"/>
  <c r="Q50" i="179"/>
  <c r="Q49" i="179" s="1"/>
  <c r="Q53" i="179"/>
  <c r="Q52" i="179" s="1"/>
  <c r="Q61" i="179"/>
  <c r="Q60" i="179" s="1"/>
  <c r="Q65" i="179"/>
  <c r="Q64" i="179" s="1"/>
  <c r="Q59" i="179" s="1"/>
  <c r="Q78" i="179"/>
  <c r="Q81" i="179"/>
  <c r="Q87" i="179"/>
  <c r="I111" i="179"/>
  <c r="I110" i="179"/>
  <c r="J111" i="179"/>
  <c r="J110" i="179"/>
  <c r="K111" i="179"/>
  <c r="K110" i="179"/>
  <c r="L111" i="179"/>
  <c r="L110" i="179"/>
  <c r="M111" i="179"/>
  <c r="M110" i="179"/>
  <c r="O111" i="179"/>
  <c r="P111" i="179"/>
  <c r="P110" i="179" s="1"/>
  <c r="Q111" i="179"/>
  <c r="Q110" i="179"/>
  <c r="R111" i="179"/>
  <c r="R110" i="179"/>
  <c r="S111" i="179"/>
  <c r="S110" i="179"/>
  <c r="T111" i="179"/>
  <c r="T110" i="179"/>
  <c r="G111" i="179"/>
  <c r="G110" i="179"/>
  <c r="I87" i="179"/>
  <c r="J87" i="179"/>
  <c r="K87" i="179"/>
  <c r="L87" i="179"/>
  <c r="M87" i="179"/>
  <c r="O87" i="179"/>
  <c r="AJ87" i="179" s="1"/>
  <c r="P87" i="179"/>
  <c r="AK87" i="179" s="1"/>
  <c r="R87" i="179"/>
  <c r="S87" i="179"/>
  <c r="T87" i="179"/>
  <c r="G87" i="179"/>
  <c r="I107" i="179"/>
  <c r="J107" i="179"/>
  <c r="J86" i="179" s="1"/>
  <c r="J85" i="179" s="1"/>
  <c r="J22" i="179" s="1"/>
  <c r="K107" i="179"/>
  <c r="L107" i="179"/>
  <c r="M107" i="179"/>
  <c r="O107" i="179"/>
  <c r="AJ107" i="179" s="1"/>
  <c r="P107" i="179"/>
  <c r="Q107" i="179"/>
  <c r="R107" i="179"/>
  <c r="S107" i="179"/>
  <c r="T107" i="179"/>
  <c r="G107" i="179"/>
  <c r="I78" i="179"/>
  <c r="J78" i="179"/>
  <c r="K78" i="179"/>
  <c r="L78" i="179"/>
  <c r="M78" i="179"/>
  <c r="O78" i="179"/>
  <c r="AJ78" i="179"/>
  <c r="P78" i="179"/>
  <c r="AK78" i="179"/>
  <c r="R78" i="179"/>
  <c r="S78" i="179"/>
  <c r="T78" i="179"/>
  <c r="I81" i="179"/>
  <c r="AJ81" i="179" s="1"/>
  <c r="J81" i="179"/>
  <c r="K81" i="179"/>
  <c r="L81" i="179"/>
  <c r="M81" i="179"/>
  <c r="O81" i="179"/>
  <c r="P81" i="179"/>
  <c r="AK81" i="179" s="1"/>
  <c r="R81" i="179"/>
  <c r="S81" i="179"/>
  <c r="T81" i="179"/>
  <c r="G81" i="179"/>
  <c r="G70" i="179"/>
  <c r="H61" i="179"/>
  <c r="H60" i="179" s="1"/>
  <c r="I61" i="179"/>
  <c r="I60" i="179" s="1"/>
  <c r="J61" i="179"/>
  <c r="K61" i="179"/>
  <c r="K60" i="179" s="1"/>
  <c r="L61" i="179"/>
  <c r="L60" i="179" s="1"/>
  <c r="L59" i="179"/>
  <c r="L58" i="179" s="1"/>
  <c r="L18" i="179" s="1"/>
  <c r="M61" i="179"/>
  <c r="M60" i="179"/>
  <c r="M59" i="179" s="1"/>
  <c r="M58" i="179"/>
  <c r="M18" i="179" s="1"/>
  <c r="O61" i="179"/>
  <c r="P61" i="179"/>
  <c r="R61" i="179"/>
  <c r="R60" i="179" s="1"/>
  <c r="R59" i="179"/>
  <c r="R58" i="179" s="1"/>
  <c r="R18" i="179" s="1"/>
  <c r="S61" i="179"/>
  <c r="S60" i="179"/>
  <c r="S59" i="179" s="1"/>
  <c r="S58" i="179"/>
  <c r="S18" i="179" s="1"/>
  <c r="T61" i="179"/>
  <c r="T60" i="179" s="1"/>
  <c r="T59" i="179"/>
  <c r="T58" i="179" s="1"/>
  <c r="T18" i="179" s="1"/>
  <c r="G61" i="179"/>
  <c r="G60" i="179"/>
  <c r="H52" i="179"/>
  <c r="I53" i="179"/>
  <c r="I52" i="179"/>
  <c r="AJ52" i="179" s="1"/>
  <c r="J53" i="179"/>
  <c r="J52" i="179"/>
  <c r="K53" i="179"/>
  <c r="K52" i="179"/>
  <c r="L53" i="179"/>
  <c r="L52" i="179"/>
  <c r="M53" i="179"/>
  <c r="M52" i="179"/>
  <c r="O53" i="179"/>
  <c r="P53" i="179"/>
  <c r="P52" i="179" s="1"/>
  <c r="R53" i="179"/>
  <c r="R52" i="179"/>
  <c r="S53" i="179"/>
  <c r="S52" i="179"/>
  <c r="T53" i="179"/>
  <c r="T52" i="179"/>
  <c r="G53" i="179"/>
  <c r="G52" i="179"/>
  <c r="H50" i="179"/>
  <c r="H49" i="179"/>
  <c r="H48" i="179" s="1"/>
  <c r="H17" i="179" s="1"/>
  <c r="I50" i="179"/>
  <c r="I49" i="179"/>
  <c r="I48" i="179" s="1"/>
  <c r="I17" i="179" s="1"/>
  <c r="J50" i="179"/>
  <c r="J49" i="179"/>
  <c r="J48" i="179" s="1"/>
  <c r="J17" i="179" s="1"/>
  <c r="K50" i="179"/>
  <c r="K49" i="179"/>
  <c r="K48" i="179" s="1"/>
  <c r="K17" i="179" s="1"/>
  <c r="L50" i="179"/>
  <c r="L49" i="179"/>
  <c r="L48" i="179" s="1"/>
  <c r="L17" i="179" s="1"/>
  <c r="M50" i="179"/>
  <c r="M49" i="179"/>
  <c r="M48" i="179" s="1"/>
  <c r="M17" i="179" s="1"/>
  <c r="O50" i="179"/>
  <c r="P50" i="179"/>
  <c r="AK50" i="179" s="1"/>
  <c r="R50" i="179"/>
  <c r="R49" i="179"/>
  <c r="R48" i="179" s="1"/>
  <c r="R17" i="179" s="1"/>
  <c r="S50" i="179"/>
  <c r="S49" i="179"/>
  <c r="S48" i="179" s="1"/>
  <c r="S17" i="179" s="1"/>
  <c r="T50" i="179"/>
  <c r="T49" i="179"/>
  <c r="T48" i="179" s="1"/>
  <c r="T17" i="179" s="1"/>
  <c r="G50" i="179"/>
  <c r="G49" i="179"/>
  <c r="I42" i="179"/>
  <c r="I40" i="179"/>
  <c r="I34" i="179" s="1"/>
  <c r="J42" i="179"/>
  <c r="J40" i="179"/>
  <c r="K42" i="179"/>
  <c r="K40" i="179"/>
  <c r="K34" i="179" s="1"/>
  <c r="L42" i="179"/>
  <c r="L40" i="179"/>
  <c r="M42" i="179"/>
  <c r="M40" i="179"/>
  <c r="O42" i="179"/>
  <c r="R42" i="179"/>
  <c r="R40" i="179" s="1"/>
  <c r="T42" i="179"/>
  <c r="T40" i="179" s="1"/>
  <c r="G42" i="179"/>
  <c r="G40" i="179" s="1"/>
  <c r="I36" i="179"/>
  <c r="I35" i="179" s="1"/>
  <c r="J36" i="179"/>
  <c r="J35" i="179" s="1"/>
  <c r="K36" i="179"/>
  <c r="K35" i="179" s="1"/>
  <c r="L36" i="179"/>
  <c r="L35" i="179" s="1"/>
  <c r="L34" i="179" s="1"/>
  <c r="L16" i="179" s="1"/>
  <c r="M36" i="179"/>
  <c r="M35" i="179" s="1"/>
  <c r="O36" i="179"/>
  <c r="R36" i="179"/>
  <c r="R35" i="179"/>
  <c r="R34" i="179" s="1"/>
  <c r="R16" i="179" s="1"/>
  <c r="S36" i="179"/>
  <c r="S35" i="179"/>
  <c r="S34" i="179" s="1"/>
  <c r="S16" i="179" s="1"/>
  <c r="T36" i="179"/>
  <c r="T35" i="179"/>
  <c r="T34" i="179" s="1"/>
  <c r="T16" i="179" s="1"/>
  <c r="G36" i="179"/>
  <c r="G35" i="179"/>
  <c r="G34" i="179" s="1"/>
  <c r="G16" i="179" s="1"/>
  <c r="I32" i="179"/>
  <c r="I31" i="179"/>
  <c r="I30" i="179" s="1"/>
  <c r="J32" i="179"/>
  <c r="K32" i="179"/>
  <c r="K31" i="179"/>
  <c r="K30" i="179" s="1"/>
  <c r="K15" i="179" s="1"/>
  <c r="L32" i="179"/>
  <c r="L31" i="179" s="1"/>
  <c r="L30" i="179"/>
  <c r="M32" i="179"/>
  <c r="M31" i="179"/>
  <c r="M30" i="179" s="1"/>
  <c r="O32" i="179"/>
  <c r="AJ32" i="179" s="1"/>
  <c r="P32" i="179"/>
  <c r="R32" i="179"/>
  <c r="R31" i="179" s="1"/>
  <c r="R30" i="179"/>
  <c r="S32" i="179"/>
  <c r="S31" i="179"/>
  <c r="S30" i="179" s="1"/>
  <c r="T32" i="179"/>
  <c r="T31" i="179" s="1"/>
  <c r="T30" i="179"/>
  <c r="G32" i="179"/>
  <c r="H37" i="179"/>
  <c r="H38" i="179"/>
  <c r="H39" i="179"/>
  <c r="P39" i="179"/>
  <c r="AK39" i="179"/>
  <c r="P38" i="179"/>
  <c r="AK38" i="179"/>
  <c r="N106" i="179"/>
  <c r="H106" i="179"/>
  <c r="AI106" i="179" s="1"/>
  <c r="H92" i="179"/>
  <c r="H93" i="179"/>
  <c r="H94" i="179"/>
  <c r="H95" i="179"/>
  <c r="H96" i="179"/>
  <c r="H97" i="179"/>
  <c r="H98" i="179"/>
  <c r="H99" i="179"/>
  <c r="H100" i="179"/>
  <c r="H101" i="179"/>
  <c r="H102" i="179"/>
  <c r="H103" i="179"/>
  <c r="H104" i="179"/>
  <c r="H105" i="179"/>
  <c r="H108" i="179"/>
  <c r="H112" i="179"/>
  <c r="H111" i="179" s="1"/>
  <c r="H110" i="179" s="1"/>
  <c r="H109" i="179" s="1"/>
  <c r="H23" i="179" s="1"/>
  <c r="H115" i="179"/>
  <c r="H116" i="179"/>
  <c r="H117" i="179"/>
  <c r="H118" i="179"/>
  <c r="H119" i="179"/>
  <c r="H120" i="179"/>
  <c r="H121" i="179"/>
  <c r="H122" i="179"/>
  <c r="H123" i="179"/>
  <c r="H124" i="179"/>
  <c r="H125" i="179"/>
  <c r="H126" i="179"/>
  <c r="H127" i="179"/>
  <c r="H128" i="179"/>
  <c r="N123" i="179"/>
  <c r="AI123" i="179"/>
  <c r="N124" i="179"/>
  <c r="AI124" i="179"/>
  <c r="N125" i="179"/>
  <c r="AI125" i="179"/>
  <c r="N126" i="179"/>
  <c r="N127" i="179"/>
  <c r="N128" i="179"/>
  <c r="AI128" i="179"/>
  <c r="H89" i="179"/>
  <c r="H90" i="179"/>
  <c r="H91" i="179"/>
  <c r="H134" i="179"/>
  <c r="H135" i="179"/>
  <c r="N130" i="179"/>
  <c r="N129" i="179" s="1"/>
  <c r="J130" i="179"/>
  <c r="H80" i="179"/>
  <c r="R76" i="179"/>
  <c r="R75" i="179"/>
  <c r="J73" i="179"/>
  <c r="N116" i="179"/>
  <c r="AI116" i="179" s="1"/>
  <c r="N117" i="179"/>
  <c r="AI117" i="179" s="1"/>
  <c r="N118" i="179"/>
  <c r="AI118" i="179" s="1"/>
  <c r="N119" i="179"/>
  <c r="N120" i="179"/>
  <c r="AI120" i="179" s="1"/>
  <c r="N121" i="179"/>
  <c r="N122" i="179"/>
  <c r="N112" i="179"/>
  <c r="AI112" i="179" s="1"/>
  <c r="A51" i="179"/>
  <c r="C14" i="176"/>
  <c r="N115" i="179"/>
  <c r="AI115" i="179"/>
  <c r="N108" i="179"/>
  <c r="N135" i="179"/>
  <c r="AI135" i="179" s="1"/>
  <c r="N134" i="179"/>
  <c r="AI134" i="179" s="1"/>
  <c r="A134" i="179"/>
  <c r="A135" i="179"/>
  <c r="H88" i="179"/>
  <c r="H84" i="179"/>
  <c r="S43" i="179"/>
  <c r="S42" i="179"/>
  <c r="S41" i="179"/>
  <c r="P43" i="179"/>
  <c r="H43" i="179"/>
  <c r="H42" i="179"/>
  <c r="H41" i="179"/>
  <c r="G78" i="179"/>
  <c r="F18" i="178"/>
  <c r="AI121" i="179"/>
  <c r="AI127" i="179"/>
  <c r="AK107" i="179"/>
  <c r="O110" i="179"/>
  <c r="AJ110" i="179"/>
  <c r="AJ111" i="179"/>
  <c r="P132" i="179"/>
  <c r="P49" i="179"/>
  <c r="AK49" i="179" s="1"/>
  <c r="O31" i="179"/>
  <c r="N26" i="179"/>
  <c r="AI26" i="179" s="1"/>
  <c r="H130" i="179"/>
  <c r="H129" i="179"/>
  <c r="AK130" i="179"/>
  <c r="AK53" i="179"/>
  <c r="P60" i="179"/>
  <c r="O132" i="179"/>
  <c r="P42" i="179"/>
  <c r="AK42" i="179" s="1"/>
  <c r="AK43" i="179"/>
  <c r="N107" i="179"/>
  <c r="N111" i="179"/>
  <c r="AI119" i="179"/>
  <c r="J70" i="179"/>
  <c r="AK73" i="179"/>
  <c r="AI126" i="179"/>
  <c r="O49" i="179"/>
  <c r="AJ49" i="179" s="1"/>
  <c r="AJ50" i="179"/>
  <c r="O52" i="179"/>
  <c r="AJ53" i="179"/>
  <c r="O60" i="179"/>
  <c r="AJ61" i="179"/>
  <c r="AJ114" i="179"/>
  <c r="P25" i="179"/>
  <c r="AK25" i="179"/>
  <c r="AK136" i="179"/>
  <c r="R13" i="181"/>
  <c r="AI122" i="179"/>
  <c r="P31" i="179"/>
  <c r="P30" i="179" s="1"/>
  <c r="O40" i="179"/>
  <c r="AJ42" i="179"/>
  <c r="AK110" i="179"/>
  <c r="AK111" i="179"/>
  <c r="AK75" i="179"/>
  <c r="AK70" i="179"/>
  <c r="O25" i="179"/>
  <c r="AJ25" i="179" s="1"/>
  <c r="AJ136" i="179"/>
  <c r="N14" i="181"/>
  <c r="F11" i="178"/>
  <c r="R69" i="179"/>
  <c r="R68" i="179" s="1"/>
  <c r="N136" i="179"/>
  <c r="N25" i="179" s="1"/>
  <c r="AI25" i="179" s="1"/>
  <c r="D10" i="178"/>
  <c r="S69" i="179"/>
  <c r="I69" i="179"/>
  <c r="J69" i="179"/>
  <c r="I86" i="179"/>
  <c r="I85" i="179"/>
  <c r="I22" i="179" s="1"/>
  <c r="M69" i="179"/>
  <c r="M68" i="179" s="1"/>
  <c r="G69" i="179"/>
  <c r="P69" i="179"/>
  <c r="AK69" i="179" s="1"/>
  <c r="T113" i="179"/>
  <c r="T109" i="179"/>
  <c r="T23" i="179" s="1"/>
  <c r="T69" i="179"/>
  <c r="O113" i="179"/>
  <c r="O69" i="179"/>
  <c r="AJ69" i="179" s="1"/>
  <c r="M19" i="179"/>
  <c r="L69" i="179"/>
  <c r="L19" i="179"/>
  <c r="Q77" i="179"/>
  <c r="G113" i="179"/>
  <c r="G109" i="179" s="1"/>
  <c r="G23" i="179" s="1"/>
  <c r="S19" i="179"/>
  <c r="R19" i="179"/>
  <c r="S113" i="179"/>
  <c r="S109" i="179"/>
  <c r="S23" i="179" s="1"/>
  <c r="T86" i="179"/>
  <c r="T85" i="179" s="1"/>
  <c r="T22" i="179" s="1"/>
  <c r="R113" i="179"/>
  <c r="R109" i="179"/>
  <c r="R23" i="179" s="1"/>
  <c r="I113" i="179"/>
  <c r="I109" i="179" s="1"/>
  <c r="H133" i="179"/>
  <c r="H132" i="179" s="1"/>
  <c r="H131" i="179" s="1"/>
  <c r="H24" i="179" s="1"/>
  <c r="M86" i="179"/>
  <c r="M85" i="179" s="1"/>
  <c r="M22" i="179" s="1"/>
  <c r="Q113" i="179"/>
  <c r="Q109" i="179"/>
  <c r="Q23" i="179" s="1"/>
  <c r="P113" i="179"/>
  <c r="P109" i="179" s="1"/>
  <c r="M113" i="179"/>
  <c r="M109" i="179"/>
  <c r="M23" i="179" s="1"/>
  <c r="O86" i="179"/>
  <c r="O85" i="179" s="1"/>
  <c r="H73" i="179"/>
  <c r="J34" i="179"/>
  <c r="J16" i="179" s="1"/>
  <c r="S86" i="179"/>
  <c r="S85" i="179" s="1"/>
  <c r="G86" i="179"/>
  <c r="G85" i="179" s="1"/>
  <c r="G22" i="179" s="1"/>
  <c r="K113" i="179"/>
  <c r="K109" i="179"/>
  <c r="K23" i="179" s="1"/>
  <c r="L113" i="179"/>
  <c r="L109" i="179" s="1"/>
  <c r="L23" i="179" s="1"/>
  <c r="H114" i="179"/>
  <c r="H113" i="179"/>
  <c r="R86" i="179"/>
  <c r="R85" i="179" s="1"/>
  <c r="R22" i="179" s="1"/>
  <c r="Q86" i="179"/>
  <c r="Q85" i="179"/>
  <c r="Q22" i="179" s="1"/>
  <c r="L86" i="179"/>
  <c r="L85" i="179" s="1"/>
  <c r="L22" i="179" s="1"/>
  <c r="Q48" i="179"/>
  <c r="Q17" i="179" s="1"/>
  <c r="K86" i="179"/>
  <c r="K85" i="179" s="1"/>
  <c r="K22" i="179" s="1"/>
  <c r="J129" i="179"/>
  <c r="J113" i="179"/>
  <c r="J109" i="179" s="1"/>
  <c r="J23" i="179" s="1"/>
  <c r="N105" i="179"/>
  <c r="AI105" i="179"/>
  <c r="P77" i="179"/>
  <c r="O77" i="179"/>
  <c r="AJ77" i="179" s="1"/>
  <c r="H36" i="179"/>
  <c r="H35" i="179" s="1"/>
  <c r="H34" i="179" s="1"/>
  <c r="H16" i="179" s="1"/>
  <c r="M77" i="179"/>
  <c r="L77" i="179"/>
  <c r="T77" i="179"/>
  <c r="K77" i="179"/>
  <c r="S77" i="179"/>
  <c r="J77" i="179"/>
  <c r="R77" i="179"/>
  <c r="I77" i="179"/>
  <c r="M34" i="179"/>
  <c r="H40" i="179"/>
  <c r="S40" i="179"/>
  <c r="P36" i="179"/>
  <c r="G48" i="179"/>
  <c r="G17" i="179" s="1"/>
  <c r="F10" i="178"/>
  <c r="AK129" i="179"/>
  <c r="AI130" i="179"/>
  <c r="AK77" i="179"/>
  <c r="AI129" i="179"/>
  <c r="P131" i="179"/>
  <c r="AK113" i="179"/>
  <c r="O131" i="179"/>
  <c r="O24" i="179" s="1"/>
  <c r="AJ24" i="179" s="1"/>
  <c r="AJ132" i="179"/>
  <c r="O30" i="179"/>
  <c r="AJ30" i="179" s="1"/>
  <c r="AJ31" i="179"/>
  <c r="AJ86" i="179"/>
  <c r="N110" i="179"/>
  <c r="AI110" i="179" s="1"/>
  <c r="AI111" i="179"/>
  <c r="P35" i="179"/>
  <c r="AK35" i="179" s="1"/>
  <c r="AK36" i="179"/>
  <c r="O109" i="179"/>
  <c r="P40" i="179"/>
  <c r="AK40" i="179" s="1"/>
  <c r="N13" i="181"/>
  <c r="S68" i="179"/>
  <c r="S21" i="179" s="1"/>
  <c r="L68" i="179"/>
  <c r="L21" i="179" s="1"/>
  <c r="L20" i="179" s="1"/>
  <c r="T68" i="179"/>
  <c r="T21" i="179" s="1"/>
  <c r="M16" i="179"/>
  <c r="N104" i="179"/>
  <c r="AI104" i="179"/>
  <c r="O23" i="179"/>
  <c r="P34" i="179"/>
  <c r="P24" i="179"/>
  <c r="L67" i="179"/>
  <c r="L14" i="179"/>
  <c r="L13" i="179" s="1"/>
  <c r="N103" i="179"/>
  <c r="AI103" i="179" s="1"/>
  <c r="P16" i="179"/>
  <c r="AK16" i="179" s="1"/>
  <c r="AK34" i="179"/>
  <c r="N102" i="179"/>
  <c r="AI102" i="179"/>
  <c r="N101" i="179"/>
  <c r="AI101" i="179"/>
  <c r="N100" i="179"/>
  <c r="AI100" i="179"/>
  <c r="N99" i="179"/>
  <c r="AI99" i="179"/>
  <c r="N98" i="179"/>
  <c r="AI98" i="179"/>
  <c r="N97" i="179"/>
  <c r="AI97" i="179"/>
  <c r="N96" i="179"/>
  <c r="AI96" i="179"/>
  <c r="N95" i="179"/>
  <c r="AI95" i="179"/>
  <c r="N94" i="179"/>
  <c r="AI94" i="179"/>
  <c r="N93" i="179"/>
  <c r="AI93" i="179"/>
  <c r="N92" i="179"/>
  <c r="AI92" i="179"/>
  <c r="N91" i="179"/>
  <c r="AI91" i="179"/>
  <c r="N90" i="179"/>
  <c r="AI90" i="179"/>
  <c r="N89" i="179"/>
  <c r="AI89" i="179"/>
  <c r="N88" i="179"/>
  <c r="N87" i="179"/>
  <c r="AI88" i="179"/>
  <c r="N84" i="179"/>
  <c r="AI84" i="179" s="1"/>
  <c r="N86" i="179"/>
  <c r="N80" i="179"/>
  <c r="AI80" i="179" s="1"/>
  <c r="N85" i="179"/>
  <c r="N22" i="179" s="1"/>
  <c r="N76" i="179"/>
  <c r="N74" i="179"/>
  <c r="AI74" i="179"/>
  <c r="N73" i="179"/>
  <c r="AI73" i="179"/>
  <c r="N63" i="179"/>
  <c r="AI63" i="179"/>
  <c r="N62" i="179"/>
  <c r="N61" i="179"/>
  <c r="N60" i="179" s="1"/>
  <c r="AI60" i="179" s="1"/>
  <c r="AI62" i="179"/>
  <c r="N56" i="179"/>
  <c r="AI56" i="179" s="1"/>
  <c r="AI61" i="179"/>
  <c r="N55" i="179"/>
  <c r="AI55" i="179"/>
  <c r="N54" i="179"/>
  <c r="N53" i="179"/>
  <c r="AI54" i="179"/>
  <c r="N51" i="179"/>
  <c r="N46" i="179"/>
  <c r="AI46" i="179" s="1"/>
  <c r="N45" i="179"/>
  <c r="AI45" i="179" s="1"/>
  <c r="N44" i="179"/>
  <c r="AI44" i="179" s="1"/>
  <c r="N43" i="179"/>
  <c r="N42" i="179"/>
  <c r="AI43" i="179"/>
  <c r="N41" i="179"/>
  <c r="H83" i="179"/>
  <c r="H81" i="179" s="1"/>
  <c r="H82" i="179"/>
  <c r="H79" i="179"/>
  <c r="H78" i="179" s="1"/>
  <c r="H77" i="179" s="1"/>
  <c r="H72" i="179"/>
  <c r="H71" i="179"/>
  <c r="H66" i="179"/>
  <c r="H65" i="179" s="1"/>
  <c r="H64" i="179"/>
  <c r="H33" i="179"/>
  <c r="H32" i="179" s="1"/>
  <c r="H31" i="179"/>
  <c r="H30" i="179" s="1"/>
  <c r="N83" i="179"/>
  <c r="N82" i="179"/>
  <c r="AI82" i="179" s="1"/>
  <c r="N79" i="179"/>
  <c r="N72" i="179"/>
  <c r="AI72" i="179" s="1"/>
  <c r="N71" i="179"/>
  <c r="N66" i="179"/>
  <c r="K65" i="179"/>
  <c r="K64" i="179" s="1"/>
  <c r="K59" i="179"/>
  <c r="K58" i="179" s="1"/>
  <c r="K18" i="179" s="1"/>
  <c r="J65" i="179"/>
  <c r="J64" i="179"/>
  <c r="AK64" i="179" s="1"/>
  <c r="I65" i="179"/>
  <c r="I64" i="179" s="1"/>
  <c r="I59" i="179"/>
  <c r="I19" i="179" s="1"/>
  <c r="A72" i="179"/>
  <c r="A83" i="179"/>
  <c r="P65" i="179"/>
  <c r="O65" i="179"/>
  <c r="O64" i="179" s="1"/>
  <c r="AJ64" i="179" s="1"/>
  <c r="G65" i="179"/>
  <c r="G64" i="179"/>
  <c r="G59" i="179" s="1"/>
  <c r="G58" i="179" s="1"/>
  <c r="G31" i="179"/>
  <c r="G30" i="179" s="1"/>
  <c r="B20" i="179"/>
  <c r="B19" i="179"/>
  <c r="B18" i="179"/>
  <c r="P15" i="179"/>
  <c r="B15" i="179"/>
  <c r="AJ65" i="179"/>
  <c r="N65" i="179"/>
  <c r="AI66" i="179"/>
  <c r="P64" i="179"/>
  <c r="AK65" i="179"/>
  <c r="AI41" i="179"/>
  <c r="N78" i="179"/>
  <c r="AI79" i="179"/>
  <c r="H70" i="179"/>
  <c r="H69" i="179" s="1"/>
  <c r="I58" i="179"/>
  <c r="I18" i="179" s="1"/>
  <c r="K19" i="179"/>
  <c r="N39" i="179"/>
  <c r="AI39" i="179"/>
  <c r="I15" i="179"/>
  <c r="G77" i="179"/>
  <c r="G68" i="179"/>
  <c r="G21" i="179" s="1"/>
  <c r="G20" i="179" s="1"/>
  <c r="G19" i="179"/>
  <c r="G18" i="179"/>
  <c r="E42" i="177"/>
  <c r="E41" i="177"/>
  <c r="D41" i="177"/>
  <c r="C41" i="177"/>
  <c r="E40" i="177"/>
  <c r="E39" i="177"/>
  <c r="E38" i="177"/>
  <c r="E37" i="177"/>
  <c r="D36" i="177"/>
  <c r="C36" i="177"/>
  <c r="E35" i="177"/>
  <c r="E34" i="177"/>
  <c r="D34" i="177"/>
  <c r="C34" i="177"/>
  <c r="E33" i="177"/>
  <c r="E32" i="177"/>
  <c r="E31" i="177" s="1"/>
  <c r="D31" i="177"/>
  <c r="C31" i="177"/>
  <c r="C30" i="177" s="1"/>
  <c r="E29" i="177"/>
  <c r="E28" i="177"/>
  <c r="E27" i="177"/>
  <c r="D26" i="177"/>
  <c r="C26" i="177"/>
  <c r="E25" i="177"/>
  <c r="E24" i="177" s="1"/>
  <c r="D24" i="177"/>
  <c r="C24" i="177"/>
  <c r="E23" i="177"/>
  <c r="E22" i="177"/>
  <c r="E21" i="177"/>
  <c r="E20" i="177"/>
  <c r="E19" i="177"/>
  <c r="E18" i="177"/>
  <c r="E17" i="177"/>
  <c r="E15" i="177" s="1"/>
  <c r="E16" i="177"/>
  <c r="D15" i="177"/>
  <c r="C15" i="177"/>
  <c r="D14" i="177"/>
  <c r="E14" i="177" s="1"/>
  <c r="D13" i="177"/>
  <c r="E12" i="177"/>
  <c r="E11" i="177"/>
  <c r="E10" i="177"/>
  <c r="E9" i="177"/>
  <c r="C8" i="177"/>
  <c r="C13" i="176"/>
  <c r="O38" i="176"/>
  <c r="O37" i="176"/>
  <c r="O36" i="176" s="1"/>
  <c r="P38" i="176"/>
  <c r="P37" i="176" s="1"/>
  <c r="P36" i="176" s="1"/>
  <c r="P20" i="176" s="1"/>
  <c r="Q38" i="176"/>
  <c r="Q37" i="176" s="1"/>
  <c r="Q36" i="176" s="1"/>
  <c r="Q35" i="176" s="1"/>
  <c r="O28" i="176"/>
  <c r="P28" i="176"/>
  <c r="P26" i="176"/>
  <c r="P25" i="176" s="1"/>
  <c r="P16" i="176" s="1"/>
  <c r="Q28" i="176"/>
  <c r="Q26" i="176"/>
  <c r="Q25" i="176" s="1"/>
  <c r="R28" i="176"/>
  <c r="R26" i="176" s="1"/>
  <c r="R25" i="176" s="1"/>
  <c r="R16" i="176" s="1"/>
  <c r="O26" i="176"/>
  <c r="O25" i="176" s="1"/>
  <c r="O16" i="176" s="1"/>
  <c r="N57" i="176"/>
  <c r="N56" i="176" s="1"/>
  <c r="N55" i="176"/>
  <c r="N54" i="176" s="1"/>
  <c r="R56" i="176"/>
  <c r="R55" i="176" s="1"/>
  <c r="R54" i="176"/>
  <c r="Q56" i="176"/>
  <c r="Q55" i="176"/>
  <c r="Q54" i="176" s="1"/>
  <c r="P56" i="176"/>
  <c r="P55" i="176" s="1"/>
  <c r="P54" i="176"/>
  <c r="O56" i="176"/>
  <c r="O55" i="176"/>
  <c r="O54" i="176" s="1"/>
  <c r="N53" i="176"/>
  <c r="M53" i="176" s="1"/>
  <c r="M52" i="176"/>
  <c r="M51" i="176" s="1"/>
  <c r="M50" i="176" s="1"/>
  <c r="R52" i="176"/>
  <c r="R51" i="176"/>
  <c r="R50" i="176" s="1"/>
  <c r="Q52" i="176"/>
  <c r="Q51" i="176" s="1"/>
  <c r="Q50" i="176" s="1"/>
  <c r="Q49" i="176" s="1"/>
  <c r="Q23" i="176" s="1"/>
  <c r="Q15" i="176" s="1"/>
  <c r="Q14" i="176" s="1"/>
  <c r="P52" i="176"/>
  <c r="P51" i="176"/>
  <c r="P50" i="176" s="1"/>
  <c r="O52" i="176"/>
  <c r="O51" i="176" s="1"/>
  <c r="O50" i="176" s="1"/>
  <c r="N48" i="176"/>
  <c r="R48" i="176"/>
  <c r="N47" i="176"/>
  <c r="P46" i="176"/>
  <c r="P45" i="176" s="1"/>
  <c r="P44" i="176"/>
  <c r="P22" i="176" s="1"/>
  <c r="O46" i="176"/>
  <c r="O45" i="176" s="1"/>
  <c r="O44" i="176"/>
  <c r="O22" i="176" s="1"/>
  <c r="L45" i="176"/>
  <c r="L44" i="176" s="1"/>
  <c r="L22" i="176"/>
  <c r="K45" i="176"/>
  <c r="K44" i="176"/>
  <c r="K22" i="176" s="1"/>
  <c r="J45" i="176"/>
  <c r="J44" i="176" s="1"/>
  <c r="J22" i="176"/>
  <c r="I45" i="176"/>
  <c r="I44" i="176"/>
  <c r="I22" i="176" s="1"/>
  <c r="H45" i="176"/>
  <c r="H44" i="176" s="1"/>
  <c r="H22" i="176"/>
  <c r="N43" i="176"/>
  <c r="W42" i="176"/>
  <c r="W41" i="176" s="1"/>
  <c r="V42" i="176"/>
  <c r="V41" i="176" s="1"/>
  <c r="U42" i="176"/>
  <c r="U41" i="176" s="1"/>
  <c r="T42" i="176"/>
  <c r="T41" i="176" s="1"/>
  <c r="S42" i="176"/>
  <c r="S41" i="176" s="1"/>
  <c r="P42" i="176"/>
  <c r="P41" i="176" s="1"/>
  <c r="P40" i="176"/>
  <c r="P21" i="176" s="1"/>
  <c r="O42" i="176"/>
  <c r="O41" i="176" s="1"/>
  <c r="O40" i="176"/>
  <c r="O21" i="176" s="1"/>
  <c r="L41" i="176"/>
  <c r="L40" i="176" s="1"/>
  <c r="L21" i="176"/>
  <c r="K41" i="176"/>
  <c r="K40" i="176"/>
  <c r="J41" i="176"/>
  <c r="J40" i="176" s="1"/>
  <c r="J21" i="176"/>
  <c r="I41" i="176"/>
  <c r="I40" i="176"/>
  <c r="I21" i="176" s="1"/>
  <c r="H41" i="176"/>
  <c r="H40" i="176" s="1"/>
  <c r="H21" i="176"/>
  <c r="N39" i="176"/>
  <c r="N38" i="176"/>
  <c r="N37" i="176" s="1"/>
  <c r="N36" i="176" s="1"/>
  <c r="N35" i="176" s="1"/>
  <c r="L37" i="176"/>
  <c r="L36" i="176"/>
  <c r="K37" i="176"/>
  <c r="K36" i="176"/>
  <c r="K20" i="176" s="1"/>
  <c r="J37" i="176"/>
  <c r="J36" i="176" s="1"/>
  <c r="J35" i="176" s="1"/>
  <c r="I37" i="176"/>
  <c r="I36" i="176" s="1"/>
  <c r="H37" i="176"/>
  <c r="H36" i="176" s="1"/>
  <c r="H20" i="176" s="1"/>
  <c r="N34" i="176"/>
  <c r="M34" i="176"/>
  <c r="M33" i="176" s="1"/>
  <c r="I33" i="176"/>
  <c r="R32" i="176"/>
  <c r="R31" i="176"/>
  <c r="R18" i="176" s="1"/>
  <c r="P32" i="176"/>
  <c r="P31" i="176" s="1"/>
  <c r="O32" i="176"/>
  <c r="O31" i="176" s="1"/>
  <c r="O18" i="176" s="1"/>
  <c r="L32" i="176"/>
  <c r="L31" i="176" s="1"/>
  <c r="K32" i="176"/>
  <c r="K31" i="176" s="1"/>
  <c r="K18" i="176" s="1"/>
  <c r="J32" i="176"/>
  <c r="J31" i="176" s="1"/>
  <c r="J30" i="176" s="1"/>
  <c r="J18" i="176"/>
  <c r="I32" i="176"/>
  <c r="I31" i="176"/>
  <c r="H32" i="176"/>
  <c r="H31" i="176"/>
  <c r="W31" i="176"/>
  <c r="V31" i="176"/>
  <c r="U31" i="176"/>
  <c r="T31" i="176"/>
  <c r="S31" i="176"/>
  <c r="A47" i="176"/>
  <c r="A48" i="176" s="1"/>
  <c r="A53" i="176"/>
  <c r="A57" i="176" s="1"/>
  <c r="N29" i="176"/>
  <c r="W27" i="176"/>
  <c r="W26" i="176"/>
  <c r="W25" i="176" s="1"/>
  <c r="W16" i="176" s="1"/>
  <c r="W15" i="176" s="1"/>
  <c r="W14" i="176"/>
  <c r="V27" i="176"/>
  <c r="V26" i="176"/>
  <c r="V25" i="176" s="1"/>
  <c r="V16" i="176" s="1"/>
  <c r="V15" i="176" s="1"/>
  <c r="V14" i="176" s="1"/>
  <c r="U27" i="176"/>
  <c r="U26" i="176"/>
  <c r="U25" i="176" s="1"/>
  <c r="U16" i="176" s="1"/>
  <c r="U15" i="176" s="1"/>
  <c r="U14" i="176"/>
  <c r="T27" i="176"/>
  <c r="T26" i="176"/>
  <c r="T25" i="176" s="1"/>
  <c r="T16" i="176" s="1"/>
  <c r="T15" i="176" s="1"/>
  <c r="T14" i="176" s="1"/>
  <c r="S27" i="176"/>
  <c r="S26" i="176"/>
  <c r="S25" i="176" s="1"/>
  <c r="S16" i="176" s="1"/>
  <c r="S15" i="176" s="1"/>
  <c r="S14" i="176"/>
  <c r="N27" i="176"/>
  <c r="M27" i="176"/>
  <c r="L27" i="176"/>
  <c r="L26" i="176"/>
  <c r="L25" i="176" s="1"/>
  <c r="L16" i="176" s="1"/>
  <c r="K27" i="176"/>
  <c r="K26" i="176"/>
  <c r="K25" i="176" s="1"/>
  <c r="K16" i="176"/>
  <c r="I27" i="176"/>
  <c r="I26" i="176"/>
  <c r="I25" i="176" s="1"/>
  <c r="I16" i="176" s="1"/>
  <c r="J26" i="176"/>
  <c r="J25" i="176"/>
  <c r="J16" i="176" s="1"/>
  <c r="H26" i="176"/>
  <c r="H25" i="176" s="1"/>
  <c r="H16" i="176" s="1"/>
  <c r="B23" i="176"/>
  <c r="B22" i="176"/>
  <c r="B21" i="176"/>
  <c r="B20" i="176"/>
  <c r="B19" i="176"/>
  <c r="B18" i="176"/>
  <c r="B17" i="176"/>
  <c r="B16" i="176"/>
  <c r="N64" i="179"/>
  <c r="AI65" i="179"/>
  <c r="P59" i="179"/>
  <c r="O59" i="179"/>
  <c r="O58" i="179" s="1"/>
  <c r="J17" i="176"/>
  <c r="G67" i="179"/>
  <c r="N38" i="179"/>
  <c r="AI38" i="179" s="1"/>
  <c r="P68" i="179"/>
  <c r="AK68" i="179" s="1"/>
  <c r="J68" i="179"/>
  <c r="J21" i="179"/>
  <c r="J20" i="179" s="1"/>
  <c r="K20" i="179"/>
  <c r="I68" i="179"/>
  <c r="I21" i="179" s="1"/>
  <c r="O68" i="179"/>
  <c r="D30" i="177"/>
  <c r="E36" i="177"/>
  <c r="C7" i="177"/>
  <c r="E26" i="177"/>
  <c r="N42" i="176"/>
  <c r="N41" i="176"/>
  <c r="N40" i="176" s="1"/>
  <c r="N21" i="176"/>
  <c r="M32" i="176"/>
  <c r="M31" i="176" s="1"/>
  <c r="M30" i="176" s="1"/>
  <c r="M17" i="176" s="1"/>
  <c r="N52" i="176"/>
  <c r="N51" i="176" s="1"/>
  <c r="N50" i="176" s="1"/>
  <c r="N49" i="176" s="1"/>
  <c r="N23" i="176" s="1"/>
  <c r="O49" i="176"/>
  <c r="O23" i="176" s="1"/>
  <c r="R30" i="176"/>
  <c r="R17" i="176" s="1"/>
  <c r="P49" i="176"/>
  <c r="P23" i="176" s="1"/>
  <c r="R43" i="176"/>
  <c r="J15" i="176"/>
  <c r="O30" i="176"/>
  <c r="O17" i="176" s="1"/>
  <c r="N46" i="176"/>
  <c r="N45" i="176"/>
  <c r="N44" i="176" s="1"/>
  <c r="N22" i="176"/>
  <c r="L20" i="176"/>
  <c r="H30" i="176"/>
  <c r="H17" i="176" s="1"/>
  <c r="H18" i="176"/>
  <c r="P30" i="176"/>
  <c r="P17" i="176"/>
  <c r="P18" i="176"/>
  <c r="I20" i="176"/>
  <c r="R47" i="176"/>
  <c r="R46" i="176"/>
  <c r="R45" i="176" s="1"/>
  <c r="R44" i="176"/>
  <c r="R22" i="176" s="1"/>
  <c r="R49" i="176"/>
  <c r="R23" i="176" s="1"/>
  <c r="K30" i="176"/>
  <c r="K17" i="176" s="1"/>
  <c r="N32" i="176"/>
  <c r="N31" i="176"/>
  <c r="J19" i="176"/>
  <c r="J20" i="176"/>
  <c r="M48" i="176"/>
  <c r="M57" i="176"/>
  <c r="M56" i="176" s="1"/>
  <c r="M55" i="176"/>
  <c r="M54" i="176" s="1"/>
  <c r="M49" i="176" s="1"/>
  <c r="M23" i="176" s="1"/>
  <c r="R39" i="176"/>
  <c r="R38" i="176" s="1"/>
  <c r="R37" i="176" s="1"/>
  <c r="R36" i="176" s="1"/>
  <c r="R20" i="176" s="1"/>
  <c r="L30" i="176"/>
  <c r="L17" i="176" s="1"/>
  <c r="L18" i="176"/>
  <c r="AJ118" i="173"/>
  <c r="AK118" i="173"/>
  <c r="AM116" i="173"/>
  <c r="AK114" i="173"/>
  <c r="AK111" i="173"/>
  <c r="AK107" i="173"/>
  <c r="AK98" i="173" s="1"/>
  <c r="AM104" i="173"/>
  <c r="AM103" i="173"/>
  <c r="AK99" i="173"/>
  <c r="AM93" i="173"/>
  <c r="AM92" i="173"/>
  <c r="AM90" i="173"/>
  <c r="AJ79" i="173"/>
  <c r="AK79" i="173"/>
  <c r="AL79" i="173"/>
  <c r="AM79" i="173"/>
  <c r="AJ82" i="173"/>
  <c r="AJ81" i="173"/>
  <c r="AK82" i="173"/>
  <c r="AK81" i="173"/>
  <c r="AL82" i="173"/>
  <c r="AL81" i="173"/>
  <c r="AM82" i="173"/>
  <c r="AM81" i="173"/>
  <c r="AJ86" i="173"/>
  <c r="AK86" i="173"/>
  <c r="AL86" i="173"/>
  <c r="AM86" i="173"/>
  <c r="AK88" i="173"/>
  <c r="AK76" i="173"/>
  <c r="AK75" i="173" s="1"/>
  <c r="AK74" i="173" s="1"/>
  <c r="AJ63" i="173"/>
  <c r="AJ62" i="173"/>
  <c r="AJ61" i="173" s="1"/>
  <c r="AJ22" i="173" s="1"/>
  <c r="AK63" i="173"/>
  <c r="AK62" i="173"/>
  <c r="AK61" i="173" s="1"/>
  <c r="AK22" i="173"/>
  <c r="AL63" i="173"/>
  <c r="AL62" i="173"/>
  <c r="AL61" i="173" s="1"/>
  <c r="AL22" i="173" s="1"/>
  <c r="AM63" i="173"/>
  <c r="AM62" i="173"/>
  <c r="AM61" i="173" s="1"/>
  <c r="AM22" i="173"/>
  <c r="AK70" i="173"/>
  <c r="AK69" i="173"/>
  <c r="AK68" i="173" s="1"/>
  <c r="AK24" i="173" s="1"/>
  <c r="AK53" i="173"/>
  <c r="AK52" i="173" s="1"/>
  <c r="AK50" i="173"/>
  <c r="AK49" i="173" s="1"/>
  <c r="AJ34" i="173"/>
  <c r="AJ33" i="173" s="1"/>
  <c r="AJ32" i="173"/>
  <c r="AJ16" i="173" s="1"/>
  <c r="AK34" i="173"/>
  <c r="AK33" i="173" s="1"/>
  <c r="AK32" i="173"/>
  <c r="AK16" i="173" s="1"/>
  <c r="AL34" i="173"/>
  <c r="AL33" i="173" s="1"/>
  <c r="AL32" i="173"/>
  <c r="AL16" i="173" s="1"/>
  <c r="AM34" i="173"/>
  <c r="AM33" i="173" s="1"/>
  <c r="AM32" i="173"/>
  <c r="AM16" i="173" s="1"/>
  <c r="AJ40" i="173"/>
  <c r="AJ39" i="173" s="1"/>
  <c r="AJ38" i="173"/>
  <c r="AJ17" i="173" s="1"/>
  <c r="AK40" i="173"/>
  <c r="AK39" i="173" s="1"/>
  <c r="AK38" i="173"/>
  <c r="AK17" i="173" s="1"/>
  <c r="AL40" i="173"/>
  <c r="AL39" i="173" s="1"/>
  <c r="AL38" i="173"/>
  <c r="AL17" i="173" s="1"/>
  <c r="AM40" i="173"/>
  <c r="AM39" i="173" s="1"/>
  <c r="AM38" i="173"/>
  <c r="AM17" i="173" s="1"/>
  <c r="AK44" i="173"/>
  <c r="AK43" i="173" s="1"/>
  <c r="AK19" i="173" s="1"/>
  <c r="AK45" i="173"/>
  <c r="AJ28" i="173"/>
  <c r="AK28" i="173"/>
  <c r="AJ118" i="174"/>
  <c r="AK118" i="174"/>
  <c r="AL118" i="174"/>
  <c r="AM118" i="174"/>
  <c r="AK114" i="174"/>
  <c r="AK111" i="174"/>
  <c r="AK98" i="174" s="1"/>
  <c r="AK97" i="174" s="1"/>
  <c r="AK96" i="174" s="1"/>
  <c r="AK95" i="174" s="1"/>
  <c r="AK107" i="174"/>
  <c r="AM102" i="174"/>
  <c r="AK99" i="174"/>
  <c r="AM91" i="174"/>
  <c r="AJ82" i="174"/>
  <c r="AJ81" i="174"/>
  <c r="AK82" i="174"/>
  <c r="AK81" i="174"/>
  <c r="AL82" i="174"/>
  <c r="AL81" i="174"/>
  <c r="AM82" i="174"/>
  <c r="AM81" i="174"/>
  <c r="AJ86" i="174"/>
  <c r="AK86" i="174"/>
  <c r="AK85" i="174" s="1"/>
  <c r="AK84" i="174" s="1"/>
  <c r="AL86" i="174"/>
  <c r="AM86" i="174"/>
  <c r="AK88" i="174"/>
  <c r="AJ76" i="174"/>
  <c r="AK76" i="174"/>
  <c r="AL76" i="174"/>
  <c r="AM76" i="174"/>
  <c r="AK79" i="174"/>
  <c r="AK75" i="174" s="1"/>
  <c r="AK74" i="174" s="1"/>
  <c r="AK25" i="174" s="1"/>
  <c r="AJ63" i="174"/>
  <c r="AJ62" i="174"/>
  <c r="AJ61" i="174" s="1"/>
  <c r="AJ22" i="174" s="1"/>
  <c r="AK63" i="174"/>
  <c r="AK62" i="174"/>
  <c r="AK61" i="174" s="1"/>
  <c r="AK22" i="174"/>
  <c r="AL63" i="174"/>
  <c r="AL62" i="174"/>
  <c r="AL61" i="174" s="1"/>
  <c r="AL22" i="174" s="1"/>
  <c r="AM63" i="174"/>
  <c r="AM62" i="174"/>
  <c r="AM61" i="174" s="1"/>
  <c r="AM22" i="174"/>
  <c r="AJ70" i="174"/>
  <c r="AJ69" i="174"/>
  <c r="AJ68" i="174" s="1"/>
  <c r="AJ24" i="174" s="1"/>
  <c r="AK70" i="174"/>
  <c r="AK69" i="174" s="1"/>
  <c r="AK68" i="174"/>
  <c r="AM58" i="174"/>
  <c r="AM59" i="174"/>
  <c r="AJ44" i="174"/>
  <c r="AJ43" i="174"/>
  <c r="AJ42" i="174" s="1"/>
  <c r="AJ18" i="174" s="1"/>
  <c r="AK44" i="174"/>
  <c r="AK43" i="174"/>
  <c r="AK42" i="174" s="1"/>
  <c r="AK18" i="174" s="1"/>
  <c r="AL44" i="174"/>
  <c r="AL43" i="174"/>
  <c r="AL19" i="174" s="1"/>
  <c r="AM44" i="174"/>
  <c r="AM43" i="174"/>
  <c r="AJ45" i="174"/>
  <c r="AK45" i="174"/>
  <c r="AL45" i="174"/>
  <c r="AM45" i="174"/>
  <c r="AJ50" i="174"/>
  <c r="AJ49" i="174"/>
  <c r="AK50" i="174"/>
  <c r="AK49" i="174"/>
  <c r="AL50" i="174"/>
  <c r="AL49" i="174"/>
  <c r="AM50" i="174"/>
  <c r="AM49" i="174"/>
  <c r="AK53" i="174"/>
  <c r="AK52" i="174"/>
  <c r="AJ34" i="174"/>
  <c r="AJ33" i="174"/>
  <c r="AJ32" i="174" s="1"/>
  <c r="AJ16" i="174" s="1"/>
  <c r="AK34" i="174"/>
  <c r="AK33" i="174"/>
  <c r="AK32" i="174" s="1"/>
  <c r="AK16" i="174"/>
  <c r="AL34" i="174"/>
  <c r="AL33" i="174"/>
  <c r="AL32" i="174" s="1"/>
  <c r="AL16" i="174" s="1"/>
  <c r="AM34" i="174"/>
  <c r="AM33" i="174"/>
  <c r="AM32" i="174" s="1"/>
  <c r="AM16" i="174"/>
  <c r="AK40" i="174"/>
  <c r="AK39" i="174"/>
  <c r="AK38" i="174" s="1"/>
  <c r="AK17" i="174" s="1"/>
  <c r="P58" i="179"/>
  <c r="P19" i="179"/>
  <c r="O21" i="179"/>
  <c r="AJ68" i="179"/>
  <c r="P21" i="179"/>
  <c r="AJ59" i="179"/>
  <c r="O19" i="179"/>
  <c r="AJ19" i="179" s="1"/>
  <c r="N59" i="179"/>
  <c r="C6" i="177"/>
  <c r="E30" i="177"/>
  <c r="I67" i="179"/>
  <c r="K67" i="179"/>
  <c r="J67" i="179"/>
  <c r="N37" i="179"/>
  <c r="AK85" i="173"/>
  <c r="AK84" i="173" s="1"/>
  <c r="AK26" i="173" s="1"/>
  <c r="AK97" i="173"/>
  <c r="AK96" i="173" s="1"/>
  <c r="AK95" i="173" s="1"/>
  <c r="AK27" i="173" s="1"/>
  <c r="N19" i="176"/>
  <c r="I35" i="176"/>
  <c r="I19" i="176" s="1"/>
  <c r="M18" i="176"/>
  <c r="M39" i="176"/>
  <c r="M38" i="176" s="1"/>
  <c r="M37" i="176" s="1"/>
  <c r="M36" i="176" s="1"/>
  <c r="H35" i="176"/>
  <c r="H19" i="176" s="1"/>
  <c r="H14" i="176" s="1"/>
  <c r="O20" i="176"/>
  <c r="M47" i="176"/>
  <c r="M46" i="176" s="1"/>
  <c r="M45" i="176" s="1"/>
  <c r="M44" i="176" s="1"/>
  <c r="M22" i="176" s="1"/>
  <c r="L35" i="176"/>
  <c r="L19" i="176"/>
  <c r="N30" i="176"/>
  <c r="N17" i="176" s="1"/>
  <c r="N18" i="176"/>
  <c r="AK26" i="174"/>
  <c r="AK48" i="173"/>
  <c r="AK47" i="173" s="1"/>
  <c r="AK20" i="173" s="1"/>
  <c r="AK42" i="173"/>
  <c r="AK18" i="173" s="1"/>
  <c r="AK24" i="174"/>
  <c r="AJ19" i="174"/>
  <c r="AL42" i="174"/>
  <c r="AL18" i="174" s="1"/>
  <c r="AK19" i="174"/>
  <c r="Q80" i="170"/>
  <c r="D13" i="175"/>
  <c r="E13" i="175"/>
  <c r="F13" i="175"/>
  <c r="G13" i="175"/>
  <c r="AF115" i="175"/>
  <c r="AN115" i="175" s="1"/>
  <c r="AE115" i="175"/>
  <c r="AC115" i="175"/>
  <c r="AB115" i="175"/>
  <c r="AA115" i="175"/>
  <c r="Z115" i="175"/>
  <c r="Y115" i="175"/>
  <c r="X115" i="175"/>
  <c r="W115" i="175"/>
  <c r="V115" i="175"/>
  <c r="U115" i="175"/>
  <c r="T115" i="175"/>
  <c r="O115" i="175"/>
  <c r="N115" i="175"/>
  <c r="H115" i="175"/>
  <c r="AJ112" i="175"/>
  <c r="AH112" i="175"/>
  <c r="AO112" i="175"/>
  <c r="AC112" i="175"/>
  <c r="AB112" i="175"/>
  <c r="AA112" i="175"/>
  <c r="Z112" i="175"/>
  <c r="Y112" i="175"/>
  <c r="X112" i="175"/>
  <c r="W112" i="175"/>
  <c r="V112" i="175"/>
  <c r="U112" i="175"/>
  <c r="T112" i="175"/>
  <c r="O112" i="175"/>
  <c r="H112" i="175"/>
  <c r="AJ108" i="175"/>
  <c r="AI108" i="175"/>
  <c r="AP108" i="175" s="1"/>
  <c r="AC108" i="175"/>
  <c r="AB108" i="175"/>
  <c r="AA108" i="175"/>
  <c r="Z108" i="175"/>
  <c r="Y108" i="175"/>
  <c r="X108" i="175"/>
  <c r="W108" i="175"/>
  <c r="V108" i="175"/>
  <c r="U108" i="175"/>
  <c r="T108" i="175"/>
  <c r="O108" i="175"/>
  <c r="H108" i="175"/>
  <c r="AJ100" i="175"/>
  <c r="AE100" i="175"/>
  <c r="AC100" i="175"/>
  <c r="AB100" i="175"/>
  <c r="AA100" i="175"/>
  <c r="Z100" i="175"/>
  <c r="Y100" i="175"/>
  <c r="X100" i="175"/>
  <c r="W100" i="175"/>
  <c r="V100" i="175"/>
  <c r="U100" i="175"/>
  <c r="T100" i="175"/>
  <c r="O100" i="175"/>
  <c r="J100" i="175"/>
  <c r="J99" i="175"/>
  <c r="J98" i="175" s="1"/>
  <c r="J97" i="175"/>
  <c r="J96" i="175" s="1"/>
  <c r="J28" i="175" s="1"/>
  <c r="I100" i="175"/>
  <c r="I99" i="175"/>
  <c r="I98" i="175" s="1"/>
  <c r="I97" i="175"/>
  <c r="I96" i="175" s="1"/>
  <c r="I28" i="175" s="1"/>
  <c r="H100" i="175"/>
  <c r="S99" i="175"/>
  <c r="S98" i="175" s="1"/>
  <c r="S97" i="175"/>
  <c r="S96" i="175" s="1"/>
  <c r="S28" i="175" s="1"/>
  <c r="R99" i="175"/>
  <c r="R98" i="175"/>
  <c r="R97" i="175" s="1"/>
  <c r="R96" i="175"/>
  <c r="R28" i="175" s="1"/>
  <c r="P99" i="175"/>
  <c r="P98" i="175" s="1"/>
  <c r="P97" i="175"/>
  <c r="P96" i="175" s="1"/>
  <c r="P28" i="175" s="1"/>
  <c r="L99" i="175"/>
  <c r="L98" i="175"/>
  <c r="L97" i="175" s="1"/>
  <c r="L96" i="175"/>
  <c r="L28" i="175" s="1"/>
  <c r="K99" i="175"/>
  <c r="K98" i="175" s="1"/>
  <c r="K97" i="175"/>
  <c r="K96" i="175" s="1"/>
  <c r="K28" i="175" s="1"/>
  <c r="AJ89" i="175"/>
  <c r="AI89" i="175"/>
  <c r="AH89" i="175"/>
  <c r="AC89" i="175"/>
  <c r="AB89" i="175"/>
  <c r="AA89" i="175"/>
  <c r="Z89" i="175"/>
  <c r="Y89" i="175"/>
  <c r="W89" i="175"/>
  <c r="V89" i="175"/>
  <c r="U89" i="175"/>
  <c r="T89" i="175"/>
  <c r="S89" i="175"/>
  <c r="R89" i="175"/>
  <c r="P89" i="175"/>
  <c r="O89" i="175"/>
  <c r="N89" i="175"/>
  <c r="L89" i="175"/>
  <c r="J89" i="175"/>
  <c r="I89" i="175"/>
  <c r="H89" i="175"/>
  <c r="AJ88" i="175"/>
  <c r="AJ87" i="175" s="1"/>
  <c r="AI88" i="175"/>
  <c r="AP88" i="175" s="1"/>
  <c r="AH88" i="175"/>
  <c r="AH87" i="175" s="1"/>
  <c r="AE88" i="175"/>
  <c r="AM88" i="175" s="1"/>
  <c r="W88" i="175"/>
  <c r="W87" i="175" s="1"/>
  <c r="Q88" i="175"/>
  <c r="P88" i="175"/>
  <c r="AC87" i="175"/>
  <c r="AB87" i="175"/>
  <c r="AA87" i="175"/>
  <c r="Z87" i="175"/>
  <c r="Y87" i="175"/>
  <c r="X87" i="175"/>
  <c r="V87" i="175"/>
  <c r="U87" i="175"/>
  <c r="T87" i="175"/>
  <c r="S87" i="175"/>
  <c r="R87" i="175"/>
  <c r="O87" i="175"/>
  <c r="L87" i="175"/>
  <c r="K87" i="175"/>
  <c r="J87" i="175"/>
  <c r="I87" i="175"/>
  <c r="H87" i="175"/>
  <c r="AH84" i="175"/>
  <c r="AF84" i="175"/>
  <c r="AE84" i="175"/>
  <c r="AB84" i="175"/>
  <c r="AI84" i="175" s="1"/>
  <c r="Q84" i="175"/>
  <c r="Q83" i="175" s="1"/>
  <c r="Q82" i="175"/>
  <c r="N84" i="175"/>
  <c r="N83" i="175"/>
  <c r="N82" i="175" s="1"/>
  <c r="AG83" i="175"/>
  <c r="AG82" i="175" s="1"/>
  <c r="AC83" i="175"/>
  <c r="AC82" i="175" s="1"/>
  <c r="AA83" i="175"/>
  <c r="AA82" i="175" s="1"/>
  <c r="Z83" i="175"/>
  <c r="Z82" i="175" s="1"/>
  <c r="Y83" i="175"/>
  <c r="Y82" i="175" s="1"/>
  <c r="X83" i="175"/>
  <c r="X82" i="175" s="1"/>
  <c r="W83" i="175"/>
  <c r="W82" i="175" s="1"/>
  <c r="V83" i="175"/>
  <c r="V82" i="175" s="1"/>
  <c r="U83" i="175"/>
  <c r="U82" i="175" s="1"/>
  <c r="T83" i="175"/>
  <c r="T82" i="175" s="1"/>
  <c r="S83" i="175"/>
  <c r="S82" i="175" s="1"/>
  <c r="R83" i="175"/>
  <c r="R82" i="175" s="1"/>
  <c r="P83" i="175"/>
  <c r="P82" i="175" s="1"/>
  <c r="O83" i="175"/>
  <c r="O82" i="175" s="1"/>
  <c r="M83" i="175"/>
  <c r="M82" i="175" s="1"/>
  <c r="L83" i="175"/>
  <c r="L82" i="175" s="1"/>
  <c r="K83" i="175"/>
  <c r="K82" i="175" s="1"/>
  <c r="J83" i="175"/>
  <c r="J82" i="175" s="1"/>
  <c r="I83" i="175"/>
  <c r="I82" i="175" s="1"/>
  <c r="H83" i="175"/>
  <c r="H82" i="175" s="1"/>
  <c r="AH80" i="175"/>
  <c r="AG80" i="175"/>
  <c r="AF80" i="175"/>
  <c r="AE80" i="175"/>
  <c r="AC80" i="175"/>
  <c r="AB80" i="175"/>
  <c r="AA80" i="175"/>
  <c r="Z80" i="175"/>
  <c r="Y80" i="175"/>
  <c r="X80" i="175"/>
  <c r="W80" i="175"/>
  <c r="V80" i="175"/>
  <c r="U80" i="175"/>
  <c r="T80" i="175"/>
  <c r="S80" i="175"/>
  <c r="R80" i="175"/>
  <c r="Q80" i="175"/>
  <c r="P80" i="175"/>
  <c r="AN80" i="175"/>
  <c r="O80" i="175"/>
  <c r="N80" i="175"/>
  <c r="H80" i="175"/>
  <c r="AH77" i="175"/>
  <c r="M77" i="175"/>
  <c r="M76" i="175"/>
  <c r="A84" i="175"/>
  <c r="A88" i="175"/>
  <c r="AJ77" i="175"/>
  <c r="AJ76" i="175"/>
  <c r="AJ75" i="175" s="1"/>
  <c r="AG77" i="175"/>
  <c r="AF77" i="175"/>
  <c r="AC77" i="175"/>
  <c r="AC76" i="175" s="1"/>
  <c r="AB77" i="175"/>
  <c r="AA77" i="175"/>
  <c r="Z77" i="175"/>
  <c r="Y77" i="175"/>
  <c r="X77" i="175"/>
  <c r="W77" i="175"/>
  <c r="V77" i="175"/>
  <c r="U77" i="175"/>
  <c r="T77" i="175"/>
  <c r="S77" i="175"/>
  <c r="S76" i="175" s="1"/>
  <c r="R77" i="175"/>
  <c r="Q77" i="175"/>
  <c r="P77" i="175"/>
  <c r="O77" i="175"/>
  <c r="N77" i="175"/>
  <c r="L77" i="175"/>
  <c r="L76" i="175" s="1"/>
  <c r="K77" i="175"/>
  <c r="K76" i="175" s="1"/>
  <c r="J77" i="175"/>
  <c r="J76" i="175" s="1"/>
  <c r="I77" i="175"/>
  <c r="I76" i="175" s="1"/>
  <c r="H77" i="175"/>
  <c r="AK75" i="175"/>
  <c r="AK68" i="175"/>
  <c r="W71" i="175"/>
  <c r="W70" i="175"/>
  <c r="W69" i="175" s="1"/>
  <c r="Q71" i="175"/>
  <c r="Q70" i="175" s="1"/>
  <c r="Q69" i="175"/>
  <c r="Q25" i="175" s="1"/>
  <c r="AJ71" i="175"/>
  <c r="AJ70" i="175" s="1"/>
  <c r="AJ69" i="175"/>
  <c r="AJ25" i="175" s="1"/>
  <c r="M71" i="175"/>
  <c r="M70" i="175" s="1"/>
  <c r="M69" i="175"/>
  <c r="M25" i="175" s="1"/>
  <c r="AI71" i="175"/>
  <c r="AH71" i="175"/>
  <c r="AG71" i="175"/>
  <c r="AG70" i="175" s="1"/>
  <c r="AG69" i="175"/>
  <c r="AG25" i="175" s="1"/>
  <c r="AC71" i="175"/>
  <c r="AC70" i="175" s="1"/>
  <c r="AC69" i="175"/>
  <c r="AC25" i="175" s="1"/>
  <c r="AB71" i="175"/>
  <c r="AB70" i="175" s="1"/>
  <c r="AB69" i="175"/>
  <c r="AB25" i="175" s="1"/>
  <c r="AA71" i="175"/>
  <c r="AA70" i="175" s="1"/>
  <c r="AA69" i="175"/>
  <c r="AA25" i="175" s="1"/>
  <c r="Z71" i="175"/>
  <c r="Z70" i="175" s="1"/>
  <c r="Z69" i="175"/>
  <c r="Y71" i="175"/>
  <c r="Y70" i="175"/>
  <c r="Y69" i="175" s="1"/>
  <c r="Y25" i="175" s="1"/>
  <c r="V71" i="175"/>
  <c r="V70" i="175"/>
  <c r="V69" i="175" s="1"/>
  <c r="V25" i="175"/>
  <c r="U71" i="175"/>
  <c r="T71" i="175"/>
  <c r="T70" i="175" s="1"/>
  <c r="T69" i="175" s="1"/>
  <c r="T25" i="175" s="1"/>
  <c r="S71" i="175"/>
  <c r="S70" i="175" s="1"/>
  <c r="S69" i="175" s="1"/>
  <c r="S25" i="175" s="1"/>
  <c r="R71" i="175"/>
  <c r="R70" i="175"/>
  <c r="R69" i="175" s="1"/>
  <c r="R25" i="175"/>
  <c r="P71" i="175"/>
  <c r="P70" i="175"/>
  <c r="P69" i="175" s="1"/>
  <c r="P25" i="175" s="1"/>
  <c r="O71" i="175"/>
  <c r="O70" i="175"/>
  <c r="O69" i="175" s="1"/>
  <c r="O25" i="175"/>
  <c r="N71" i="175"/>
  <c r="N70" i="175"/>
  <c r="N69" i="175" s="1"/>
  <c r="N25" i="175" s="1"/>
  <c r="L71" i="175"/>
  <c r="L70" i="175"/>
  <c r="L69" i="175" s="1"/>
  <c r="L25" i="175"/>
  <c r="K71" i="175"/>
  <c r="K70" i="175"/>
  <c r="K69" i="175" s="1"/>
  <c r="K25" i="175" s="1"/>
  <c r="J71" i="175"/>
  <c r="J70" i="175"/>
  <c r="J69" i="175" s="1"/>
  <c r="I71" i="175"/>
  <c r="I70" i="175" s="1"/>
  <c r="I69" i="175" s="1"/>
  <c r="I25" i="175" s="1"/>
  <c r="H71" i="175"/>
  <c r="H70" i="175" s="1"/>
  <c r="H69" i="175" s="1"/>
  <c r="H25" i="175" s="1"/>
  <c r="U70" i="175"/>
  <c r="U69" i="175" s="1"/>
  <c r="U25" i="175" s="1"/>
  <c r="AN67" i="175"/>
  <c r="AI67" i="175"/>
  <c r="AP67" i="175" s="1"/>
  <c r="AE67" i="175"/>
  <c r="AM67" i="175" s="1"/>
  <c r="Y67" i="175"/>
  <c r="AH67" i="175" s="1"/>
  <c r="AO67" i="175"/>
  <c r="Q67" i="175"/>
  <c r="N67" i="175"/>
  <c r="T67" i="175" s="1"/>
  <c r="AJ67" i="175" s="1"/>
  <c r="AN66" i="175"/>
  <c r="AI66" i="175"/>
  <c r="AP66" i="175" s="1"/>
  <c r="AE66" i="175"/>
  <c r="AM66" i="175" s="1"/>
  <c r="Y66" i="175"/>
  <c r="AH66" i="175" s="1"/>
  <c r="Q66" i="175"/>
  <c r="N66" i="175"/>
  <c r="AN65" i="175"/>
  <c r="AI65" i="175"/>
  <c r="AE65" i="175"/>
  <c r="AM65" i="175" s="1"/>
  <c r="Y65" i="175"/>
  <c r="AH65" i="175" s="1"/>
  <c r="Q65" i="175"/>
  <c r="Q64" i="175" s="1"/>
  <c r="N65" i="175"/>
  <c r="T65" i="175"/>
  <c r="M65" i="175" s="1"/>
  <c r="AG64" i="175"/>
  <c r="AG63" i="175" s="1"/>
  <c r="AG62" i="175"/>
  <c r="AG23" i="175" s="1"/>
  <c r="AF64" i="175"/>
  <c r="AC64" i="175"/>
  <c r="AC63" i="175"/>
  <c r="AC62" i="175" s="1"/>
  <c r="AC23" i="175"/>
  <c r="AB64" i="175"/>
  <c r="AB63" i="175"/>
  <c r="AB62" i="175" s="1"/>
  <c r="AB23" i="175" s="1"/>
  <c r="AA64" i="175"/>
  <c r="AA63" i="175"/>
  <c r="AA62" i="175" s="1"/>
  <c r="AA23" i="175"/>
  <c r="Z64" i="175"/>
  <c r="Z63" i="175"/>
  <c r="Z62" i="175" s="1"/>
  <c r="Z23" i="175" s="1"/>
  <c r="X64" i="175"/>
  <c r="X63" i="175" s="1"/>
  <c r="X62" i="175"/>
  <c r="X23" i="175" s="1"/>
  <c r="W64" i="175"/>
  <c r="W63" i="175" s="1"/>
  <c r="W62" i="175"/>
  <c r="W23" i="175" s="1"/>
  <c r="V64" i="175"/>
  <c r="V63" i="175" s="1"/>
  <c r="V62" i="175"/>
  <c r="U64" i="175"/>
  <c r="S64" i="175"/>
  <c r="S63" i="175" s="1"/>
  <c r="S62" i="175" s="1"/>
  <c r="S23" i="175" s="1"/>
  <c r="R64" i="175"/>
  <c r="R63" i="175" s="1"/>
  <c r="R62" i="175" s="1"/>
  <c r="R23" i="175" s="1"/>
  <c r="P64" i="175"/>
  <c r="P63" i="175" s="1"/>
  <c r="P62" i="175" s="1"/>
  <c r="P23" i="175" s="1"/>
  <c r="O64" i="175"/>
  <c r="O63" i="175" s="1"/>
  <c r="O62" i="175" s="1"/>
  <c r="O23" i="175" s="1"/>
  <c r="L64" i="175"/>
  <c r="L63" i="175" s="1"/>
  <c r="L62" i="175" s="1"/>
  <c r="L23" i="175" s="1"/>
  <c r="K64" i="175"/>
  <c r="K63" i="175" s="1"/>
  <c r="K62" i="175" s="1"/>
  <c r="K23" i="175" s="1"/>
  <c r="J64" i="175"/>
  <c r="J63" i="175" s="1"/>
  <c r="J62" i="175" s="1"/>
  <c r="J23" i="175" s="1"/>
  <c r="I64" i="175"/>
  <c r="I63" i="175" s="1"/>
  <c r="I62" i="175" s="1"/>
  <c r="I23" i="175" s="1"/>
  <c r="H64" i="175"/>
  <c r="H63" i="175"/>
  <c r="H62" i="175" s="1"/>
  <c r="H23" i="175" s="1"/>
  <c r="U63" i="175"/>
  <c r="U62" i="175"/>
  <c r="U23" i="175" s="1"/>
  <c r="AI60" i="175"/>
  <c r="AP60" i="175"/>
  <c r="AH60" i="175"/>
  <c r="AO60" i="175"/>
  <c r="AE60" i="175"/>
  <c r="AM60" i="175"/>
  <c r="X60" i="175"/>
  <c r="AF60" i="175"/>
  <c r="AN60" i="175" s="1"/>
  <c r="Q60" i="175"/>
  <c r="N60" i="175"/>
  <c r="T60" i="175"/>
  <c r="AP57" i="175"/>
  <c r="AO57" i="175"/>
  <c r="AM57" i="175"/>
  <c r="AF57" i="175"/>
  <c r="X57" i="175"/>
  <c r="Q57" i="175"/>
  <c r="N57" i="175"/>
  <c r="AP56" i="175"/>
  <c r="AO56" i="175"/>
  <c r="AM56" i="175"/>
  <c r="AF56" i="175"/>
  <c r="AN56" i="175"/>
  <c r="X56" i="175"/>
  <c r="Q56" i="175"/>
  <c r="N56" i="175"/>
  <c r="AJ55" i="175"/>
  <c r="AI55" i="175"/>
  <c r="AP55" i="175"/>
  <c r="AE55" i="175"/>
  <c r="Y55" i="175"/>
  <c r="Q55" i="175"/>
  <c r="N55" i="175"/>
  <c r="M55" i="175" s="1"/>
  <c r="AG54" i="175"/>
  <c r="AG53" i="175" s="1"/>
  <c r="AB54" i="175"/>
  <c r="AB53" i="175" s="1"/>
  <c r="AA54" i="175"/>
  <c r="AA53" i="175" s="1"/>
  <c r="Z54" i="175"/>
  <c r="Z53" i="175" s="1"/>
  <c r="W54" i="175"/>
  <c r="W53" i="175" s="1"/>
  <c r="V54" i="175"/>
  <c r="V53" i="175" s="1"/>
  <c r="U54" i="175"/>
  <c r="U53" i="175" s="1"/>
  <c r="S54" i="175"/>
  <c r="S53" i="175" s="1"/>
  <c r="R54" i="175"/>
  <c r="R53" i="175" s="1"/>
  <c r="P54" i="175"/>
  <c r="P53" i="175" s="1"/>
  <c r="O54" i="175"/>
  <c r="O53" i="175" s="1"/>
  <c r="L54" i="175"/>
  <c r="L53" i="175" s="1"/>
  <c r="K54" i="175"/>
  <c r="K53" i="175" s="1"/>
  <c r="J54" i="175"/>
  <c r="J53" i="175" s="1"/>
  <c r="I54" i="175"/>
  <c r="I53" i="175" s="1"/>
  <c r="H54" i="175"/>
  <c r="H53" i="175" s="1"/>
  <c r="Q51" i="175"/>
  <c r="Q50" i="175" s="1"/>
  <c r="M51" i="175"/>
  <c r="M50" i="175" s="1"/>
  <c r="AI51" i="175"/>
  <c r="AH51" i="175"/>
  <c r="AG51" i="175"/>
  <c r="AG50" i="175" s="1"/>
  <c r="AF51" i="175"/>
  <c r="AB51" i="175"/>
  <c r="AB50" i="175"/>
  <c r="AA51" i="175"/>
  <c r="AA50" i="175"/>
  <c r="Z51" i="175"/>
  <c r="Z50" i="175"/>
  <c r="Y51" i="175"/>
  <c r="Y50" i="175"/>
  <c r="X51" i="175"/>
  <c r="X50" i="175"/>
  <c r="W51" i="175"/>
  <c r="W50" i="175"/>
  <c r="V51" i="175"/>
  <c r="U51" i="175"/>
  <c r="U50" i="175" s="1"/>
  <c r="T51" i="175"/>
  <c r="T50" i="175" s="1"/>
  <c r="S51" i="175"/>
  <c r="R51" i="175"/>
  <c r="R50" i="175"/>
  <c r="P51" i="175"/>
  <c r="P50" i="175"/>
  <c r="O51" i="175"/>
  <c r="O50" i="175"/>
  <c r="N51" i="175"/>
  <c r="N50" i="175"/>
  <c r="L51" i="175"/>
  <c r="L50" i="175"/>
  <c r="K51" i="175"/>
  <c r="K50" i="175"/>
  <c r="J51" i="175"/>
  <c r="J50" i="175"/>
  <c r="I51" i="175"/>
  <c r="I50" i="175"/>
  <c r="H51" i="175"/>
  <c r="H50" i="175"/>
  <c r="AJ50" i="175"/>
  <c r="AI50" i="175"/>
  <c r="AH50" i="175"/>
  <c r="V50" i="175"/>
  <c r="AJ45" i="175"/>
  <c r="Q45" i="175"/>
  <c r="Q44" i="175"/>
  <c r="Q20" i="175" s="1"/>
  <c r="M46" i="175"/>
  <c r="AH46" i="175"/>
  <c r="AG46" i="175"/>
  <c r="AF46" i="175"/>
  <c r="AE46" i="175"/>
  <c r="AB46" i="175"/>
  <c r="AA46" i="175"/>
  <c r="Z46" i="175"/>
  <c r="Y46" i="175"/>
  <c r="X46" i="175"/>
  <c r="W46" i="175"/>
  <c r="V46" i="175"/>
  <c r="U46" i="175"/>
  <c r="T46" i="175"/>
  <c r="S46" i="175"/>
  <c r="R46" i="175"/>
  <c r="Q46" i="175"/>
  <c r="P46" i="175"/>
  <c r="O46" i="175"/>
  <c r="L46" i="175"/>
  <c r="K46" i="175"/>
  <c r="J46" i="175"/>
  <c r="I46" i="175"/>
  <c r="H46" i="175"/>
  <c r="AH45" i="175"/>
  <c r="AG45" i="175"/>
  <c r="AG44" i="175"/>
  <c r="AG43" i="175" s="1"/>
  <c r="AG19" i="175" s="1"/>
  <c r="AE45" i="175"/>
  <c r="AE44" i="175"/>
  <c r="AB45" i="175"/>
  <c r="AB44" i="175"/>
  <c r="AB43" i="175" s="1"/>
  <c r="AB19" i="175"/>
  <c r="AA45" i="175"/>
  <c r="AA44" i="175"/>
  <c r="AA43" i="175" s="1"/>
  <c r="AA19" i="175" s="1"/>
  <c r="Z45" i="175"/>
  <c r="Z44" i="175"/>
  <c r="Y45" i="175"/>
  <c r="Y44" i="175"/>
  <c r="X45" i="175"/>
  <c r="X44" i="175"/>
  <c r="W45" i="175"/>
  <c r="W44" i="175"/>
  <c r="V45" i="175"/>
  <c r="V44" i="175"/>
  <c r="V43" i="175" s="1"/>
  <c r="V19" i="175"/>
  <c r="U45" i="175"/>
  <c r="U44" i="175"/>
  <c r="T45" i="175"/>
  <c r="T44" i="175"/>
  <c r="T43" i="175" s="1"/>
  <c r="T19" i="175" s="1"/>
  <c r="S45" i="175"/>
  <c r="S44" i="175" s="1"/>
  <c r="S43" i="175"/>
  <c r="S19" i="175" s="1"/>
  <c r="R45" i="175"/>
  <c r="R44" i="175" s="1"/>
  <c r="R43" i="175"/>
  <c r="R19" i="175" s="1"/>
  <c r="P45" i="175"/>
  <c r="P44" i="175" s="1"/>
  <c r="O45" i="175"/>
  <c r="O44" i="175" s="1"/>
  <c r="O43" i="175" s="1"/>
  <c r="O19" i="175" s="1"/>
  <c r="M45" i="175"/>
  <c r="M44" i="175" s="1"/>
  <c r="L45" i="175"/>
  <c r="L44" i="175" s="1"/>
  <c r="K45" i="175"/>
  <c r="K44" i="175" s="1"/>
  <c r="K20" i="175" s="1"/>
  <c r="J45" i="175"/>
  <c r="J44" i="175" s="1"/>
  <c r="J43" i="175" s="1"/>
  <c r="J19" i="175" s="1"/>
  <c r="I45" i="175"/>
  <c r="I44" i="175" s="1"/>
  <c r="I43" i="175" s="1"/>
  <c r="I19" i="175" s="1"/>
  <c r="H45" i="175"/>
  <c r="H44" i="175" s="1"/>
  <c r="H43" i="175" s="1"/>
  <c r="H19" i="175" s="1"/>
  <c r="AJ44" i="175"/>
  <c r="Q43" i="175"/>
  <c r="Q19" i="175"/>
  <c r="J41" i="175"/>
  <c r="J40" i="175"/>
  <c r="J39" i="175" s="1"/>
  <c r="J18" i="175" s="1"/>
  <c r="A55" i="175"/>
  <c r="A56" i="175"/>
  <c r="A57" i="175" s="1"/>
  <c r="A60" i="175"/>
  <c r="A65" i="175"/>
  <c r="A66" i="175"/>
  <c r="A67" i="175" s="1"/>
  <c r="AK41" i="175"/>
  <c r="AK40" i="175" s="1"/>
  <c r="AK39" i="175"/>
  <c r="AJ41" i="175"/>
  <c r="AI41" i="175"/>
  <c r="AI40" i="175" s="1"/>
  <c r="AH41" i="175"/>
  <c r="AG41" i="175"/>
  <c r="AG40" i="175"/>
  <c r="AG39" i="175" s="1"/>
  <c r="AG18" i="175"/>
  <c r="AB41" i="175"/>
  <c r="AB40" i="175"/>
  <c r="AB39" i="175" s="1"/>
  <c r="AB18" i="175" s="1"/>
  <c r="AA41" i="175"/>
  <c r="AA40" i="175"/>
  <c r="AA39" i="175" s="1"/>
  <c r="AA18" i="175"/>
  <c r="Z41" i="175"/>
  <c r="Z40" i="175"/>
  <c r="Z39" i="175" s="1"/>
  <c r="Z18" i="175" s="1"/>
  <c r="Y41" i="175"/>
  <c r="Y40" i="175"/>
  <c r="Y39" i="175" s="1"/>
  <c r="Y18" i="175"/>
  <c r="X41" i="175"/>
  <c r="X40" i="175"/>
  <c r="X39" i="175" s="1"/>
  <c r="X18" i="175" s="1"/>
  <c r="W41" i="175"/>
  <c r="W40" i="175"/>
  <c r="W39" i="175" s="1"/>
  <c r="W18" i="175"/>
  <c r="V41" i="175"/>
  <c r="V40" i="175"/>
  <c r="V39" i="175" s="1"/>
  <c r="V18" i="175" s="1"/>
  <c r="U41" i="175"/>
  <c r="T41" i="175"/>
  <c r="T40" i="175" s="1"/>
  <c r="T39" i="175"/>
  <c r="T18" i="175" s="1"/>
  <c r="S41" i="175"/>
  <c r="S40" i="175" s="1"/>
  <c r="S39" i="175"/>
  <c r="S18" i="175" s="1"/>
  <c r="R41" i="175"/>
  <c r="R40" i="175" s="1"/>
  <c r="R39" i="175"/>
  <c r="R18" i="175" s="1"/>
  <c r="Q41" i="175"/>
  <c r="Q40" i="175" s="1"/>
  <c r="Q39" i="175"/>
  <c r="Q18" i="175" s="1"/>
  <c r="P41" i="175"/>
  <c r="P40" i="175" s="1"/>
  <c r="P39" i="175"/>
  <c r="P18" i="175" s="1"/>
  <c r="O41" i="175"/>
  <c r="O40" i="175" s="1"/>
  <c r="O39" i="175"/>
  <c r="O18" i="175" s="1"/>
  <c r="N41" i="175"/>
  <c r="N40" i="175" s="1"/>
  <c r="N39" i="175"/>
  <c r="N18" i="175" s="1"/>
  <c r="M41" i="175"/>
  <c r="M40" i="175" s="1"/>
  <c r="M39" i="175"/>
  <c r="M18" i="175" s="1"/>
  <c r="L41" i="175"/>
  <c r="L40" i="175" s="1"/>
  <c r="L39" i="175"/>
  <c r="L18" i="175" s="1"/>
  <c r="K41" i="175"/>
  <c r="K40" i="175" s="1"/>
  <c r="K39" i="175"/>
  <c r="K18" i="175" s="1"/>
  <c r="I41" i="175"/>
  <c r="I40" i="175" s="1"/>
  <c r="I39" i="175"/>
  <c r="I18" i="175" s="1"/>
  <c r="H41" i="175"/>
  <c r="H40" i="175" s="1"/>
  <c r="AJ40" i="175"/>
  <c r="AJ39" i="175"/>
  <c r="AJ18" i="175" s="1"/>
  <c r="U40" i="175"/>
  <c r="U39" i="175" s="1"/>
  <c r="U18" i="175" s="1"/>
  <c r="H39" i="175"/>
  <c r="H18" i="175" s="1"/>
  <c r="AP38" i="175"/>
  <c r="AO38" i="175"/>
  <c r="AN38" i="175"/>
  <c r="AJ38" i="175"/>
  <c r="AE38" i="175"/>
  <c r="AD38" i="175" s="1"/>
  <c r="AA38" i="175"/>
  <c r="X38" i="175" s="1"/>
  <c r="Q38" i="175"/>
  <c r="N38" i="175"/>
  <c r="M38" i="175"/>
  <c r="AP37" i="175"/>
  <c r="AO37" i="175"/>
  <c r="AN37" i="175"/>
  <c r="AJ37" i="175"/>
  <c r="AE37" i="175"/>
  <c r="AM37" i="175"/>
  <c r="AA37" i="175"/>
  <c r="X37" i="175"/>
  <c r="Q37" i="175"/>
  <c r="N37" i="175"/>
  <c r="M37" i="175" s="1"/>
  <c r="AP36" i="175"/>
  <c r="AO36" i="175"/>
  <c r="AN36" i="175"/>
  <c r="AJ36" i="175"/>
  <c r="AE36" i="175"/>
  <c r="AA36" i="175"/>
  <c r="Q36" i="175"/>
  <c r="N36" i="175"/>
  <c r="AI35" i="175"/>
  <c r="AH35" i="175"/>
  <c r="AH34" i="175"/>
  <c r="AG35" i="175"/>
  <c r="AG34" i="175"/>
  <c r="AG33" i="175" s="1"/>
  <c r="AG17" i="175" s="1"/>
  <c r="AF35" i="175"/>
  <c r="AB35" i="175"/>
  <c r="AB34" i="175" s="1"/>
  <c r="AB33" i="175"/>
  <c r="AB17" i="175" s="1"/>
  <c r="Z35" i="175"/>
  <c r="Z34" i="175" s="1"/>
  <c r="Y35" i="175"/>
  <c r="Y34" i="175"/>
  <c r="Y33" i="175" s="1"/>
  <c r="Y17" i="175"/>
  <c r="W35" i="175"/>
  <c r="W34" i="175"/>
  <c r="W33" i="175" s="1"/>
  <c r="W17" i="175" s="1"/>
  <c r="V35" i="175"/>
  <c r="V34" i="175"/>
  <c r="V33" i="175" s="1"/>
  <c r="V17" i="175"/>
  <c r="U35" i="175"/>
  <c r="U34" i="175"/>
  <c r="U33" i="175" s="1"/>
  <c r="U17" i="175" s="1"/>
  <c r="T35" i="175"/>
  <c r="T34" i="175"/>
  <c r="T33" i="175" s="1"/>
  <c r="S35" i="175"/>
  <c r="S34" i="175" s="1"/>
  <c r="S33" i="175" s="1"/>
  <c r="S17" i="175" s="1"/>
  <c r="R35" i="175"/>
  <c r="R34" i="175" s="1"/>
  <c r="R33" i="175" s="1"/>
  <c r="P35" i="175"/>
  <c r="P34" i="175" s="1"/>
  <c r="P33" i="175" s="1"/>
  <c r="P17" i="175" s="1"/>
  <c r="O35" i="175"/>
  <c r="O34" i="175" s="1"/>
  <c r="O33" i="175" s="1"/>
  <c r="O17" i="175" s="1"/>
  <c r="L35" i="175"/>
  <c r="L34" i="175" s="1"/>
  <c r="L33" i="175" s="1"/>
  <c r="K35" i="175"/>
  <c r="K34" i="175"/>
  <c r="K33" i="175" s="1"/>
  <c r="K32" i="175"/>
  <c r="K31" i="175" s="1"/>
  <c r="J35" i="175"/>
  <c r="J34" i="175" s="1"/>
  <c r="J33" i="175"/>
  <c r="I35" i="175"/>
  <c r="I34" i="175"/>
  <c r="I33" i="175" s="1"/>
  <c r="H35" i="175"/>
  <c r="H34" i="175" s="1"/>
  <c r="H33" i="175"/>
  <c r="Z33" i="175"/>
  <c r="Z17" i="175" s="1"/>
  <c r="AP32" i="175"/>
  <c r="AN32" i="175"/>
  <c r="AM32" i="175"/>
  <c r="AP31" i="175"/>
  <c r="AN31" i="175"/>
  <c r="AM31" i="175"/>
  <c r="AP30" i="175"/>
  <c r="AO30" i="175"/>
  <c r="AN30" i="175"/>
  <c r="AM30" i="175"/>
  <c r="AI29" i="175"/>
  <c r="AH29" i="175"/>
  <c r="AG29" i="175"/>
  <c r="AF29" i="175"/>
  <c r="AE29" i="175"/>
  <c r="AD29" i="175"/>
  <c r="AC29" i="175"/>
  <c r="AB29" i="175"/>
  <c r="AA29" i="175"/>
  <c r="Z29" i="175"/>
  <c r="Y29" i="175"/>
  <c r="X29" i="175"/>
  <c r="W29" i="175"/>
  <c r="V29" i="175"/>
  <c r="U29" i="175"/>
  <c r="T29" i="175"/>
  <c r="S29" i="175"/>
  <c r="R29" i="175"/>
  <c r="Q29" i="175"/>
  <c r="P29" i="175"/>
  <c r="O29" i="175"/>
  <c r="N29" i="175"/>
  <c r="M29" i="175"/>
  <c r="L29" i="175"/>
  <c r="K29" i="175"/>
  <c r="J29" i="175"/>
  <c r="I29" i="175"/>
  <c r="H29" i="175"/>
  <c r="B29" i="175"/>
  <c r="AG28" i="175"/>
  <c r="Q28" i="175"/>
  <c r="B28" i="175"/>
  <c r="AG27" i="175"/>
  <c r="Q27" i="175"/>
  <c r="B27" i="175"/>
  <c r="B26" i="175"/>
  <c r="Z25" i="175"/>
  <c r="J25" i="175"/>
  <c r="B25" i="175"/>
  <c r="B24" i="175"/>
  <c r="V23" i="175"/>
  <c r="B23" i="175"/>
  <c r="B22" i="175"/>
  <c r="B21" i="175"/>
  <c r="B20" i="175"/>
  <c r="B19" i="175"/>
  <c r="B18" i="175"/>
  <c r="B17" i="175"/>
  <c r="AK16" i="175"/>
  <c r="C15" i="175"/>
  <c r="A112" i="174"/>
  <c r="N112" i="174"/>
  <c r="M112" i="174"/>
  <c r="Q112" i="174"/>
  <c r="AE112" i="174"/>
  <c r="AN112" i="174" s="1"/>
  <c r="AF112" i="174"/>
  <c r="AF111" i="174" s="1"/>
  <c r="AO111" i="174"/>
  <c r="AH112" i="174"/>
  <c r="AP112" i="174"/>
  <c r="AI112" i="174"/>
  <c r="AI111" i="174"/>
  <c r="AQ111" i="174" s="1"/>
  <c r="AJ112" i="174"/>
  <c r="AJ111" i="174" s="1"/>
  <c r="AQ112" i="174"/>
  <c r="Q118" i="174"/>
  <c r="AQ118" i="174"/>
  <c r="AP118" i="174"/>
  <c r="AN118" i="174"/>
  <c r="AI118" i="174"/>
  <c r="AH118" i="174"/>
  <c r="AG118" i="174"/>
  <c r="AF118" i="174"/>
  <c r="AE118" i="174"/>
  <c r="AC118" i="174"/>
  <c r="AB118" i="174"/>
  <c r="AA118" i="174"/>
  <c r="Z118" i="174"/>
  <c r="Y118" i="174"/>
  <c r="X118" i="174"/>
  <c r="W118" i="174"/>
  <c r="V118" i="174"/>
  <c r="U118" i="174"/>
  <c r="T118" i="174"/>
  <c r="S118" i="174"/>
  <c r="R118" i="174"/>
  <c r="P118" i="174"/>
  <c r="O118" i="174"/>
  <c r="M118" i="174"/>
  <c r="L118" i="174"/>
  <c r="K118" i="174"/>
  <c r="J118" i="174"/>
  <c r="I118" i="174"/>
  <c r="H118" i="174"/>
  <c r="AJ116" i="174"/>
  <c r="AJ114" i="174" s="1"/>
  <c r="AI116" i="174"/>
  <c r="AQ116" i="174" s="1"/>
  <c r="AH116" i="174"/>
  <c r="AF116" i="174"/>
  <c r="AE116" i="174"/>
  <c r="AN116" i="174" s="1"/>
  <c r="Q116" i="174"/>
  <c r="N116" i="174"/>
  <c r="M116" i="174"/>
  <c r="AC114" i="174"/>
  <c r="AB114" i="174"/>
  <c r="AA114" i="174"/>
  <c r="Z114" i="174"/>
  <c r="Y114" i="174"/>
  <c r="X114" i="174"/>
  <c r="W114" i="174"/>
  <c r="V114" i="174"/>
  <c r="U114" i="174"/>
  <c r="T114" i="174"/>
  <c r="O114" i="174"/>
  <c r="H114" i="174"/>
  <c r="AC111" i="174"/>
  <c r="AB111" i="174"/>
  <c r="AA111" i="174"/>
  <c r="Z111" i="174"/>
  <c r="Y111" i="174"/>
  <c r="X111" i="174"/>
  <c r="W111" i="174"/>
  <c r="V111" i="174"/>
  <c r="U111" i="174"/>
  <c r="T111" i="174"/>
  <c r="O111" i="174"/>
  <c r="H111" i="174"/>
  <c r="AJ108" i="174"/>
  <c r="AJ107" i="174"/>
  <c r="AI108" i="174"/>
  <c r="AQ108" i="174"/>
  <c r="AH108" i="174"/>
  <c r="AP108" i="174"/>
  <c r="AF108" i="174"/>
  <c r="AO108" i="174"/>
  <c r="AE108" i="174"/>
  <c r="AE107" i="174"/>
  <c r="Q108" i="174"/>
  <c r="N108" i="174"/>
  <c r="M108" i="174" s="1"/>
  <c r="AC107" i="174"/>
  <c r="AB107" i="174"/>
  <c r="AA107" i="174"/>
  <c r="Z107" i="174"/>
  <c r="Y107" i="174"/>
  <c r="X107" i="174"/>
  <c r="W107" i="174"/>
  <c r="V107" i="174"/>
  <c r="U107" i="174"/>
  <c r="T107" i="174"/>
  <c r="O107" i="174"/>
  <c r="H107" i="174"/>
  <c r="AJ104" i="174"/>
  <c r="AI104" i="174"/>
  <c r="AQ104" i="174"/>
  <c r="AH104" i="174"/>
  <c r="AP104" i="174"/>
  <c r="AF104" i="174"/>
  <c r="AO104" i="174"/>
  <c r="Q104" i="174"/>
  <c r="N104" i="174"/>
  <c r="M104" i="174" s="1"/>
  <c r="AJ103" i="174"/>
  <c r="AI103" i="174"/>
  <c r="AH103" i="174"/>
  <c r="AP103" i="174" s="1"/>
  <c r="AF103" i="174"/>
  <c r="AO103" i="174" s="1"/>
  <c r="Q103" i="174"/>
  <c r="N103" i="174"/>
  <c r="M103" i="174"/>
  <c r="AN101" i="174"/>
  <c r="AJ101" i="174"/>
  <c r="AI101" i="174"/>
  <c r="AQ101" i="174"/>
  <c r="AH101" i="174"/>
  <c r="AF101" i="174"/>
  <c r="AO101" i="174" s="1"/>
  <c r="Q101" i="174"/>
  <c r="N101" i="174"/>
  <c r="M101" i="174"/>
  <c r="AJ100" i="174"/>
  <c r="AI100" i="174"/>
  <c r="AQ100" i="174" s="1"/>
  <c r="AH100" i="174"/>
  <c r="AP100" i="174" s="1"/>
  <c r="AF100" i="174"/>
  <c r="AN100" i="174"/>
  <c r="Q100" i="174"/>
  <c r="N100" i="174"/>
  <c r="M100" i="174"/>
  <c r="AC99" i="174"/>
  <c r="AB99" i="174"/>
  <c r="AA99" i="174"/>
  <c r="Z99" i="174"/>
  <c r="Y99" i="174"/>
  <c r="X99" i="174"/>
  <c r="W99" i="174"/>
  <c r="V99" i="174"/>
  <c r="U99" i="174"/>
  <c r="T99" i="174"/>
  <c r="O99" i="174"/>
  <c r="J99" i="174"/>
  <c r="J98" i="174" s="1"/>
  <c r="J97" i="174" s="1"/>
  <c r="J96" i="174" s="1"/>
  <c r="J95" i="174" s="1"/>
  <c r="J27" i="174" s="1"/>
  <c r="I99" i="174"/>
  <c r="I98" i="174"/>
  <c r="I97" i="174" s="1"/>
  <c r="I96" i="174" s="1"/>
  <c r="I95" i="174" s="1"/>
  <c r="I27" i="174" s="1"/>
  <c r="H99" i="174"/>
  <c r="S98" i="174"/>
  <c r="S97" i="174" s="1"/>
  <c r="S96" i="174" s="1"/>
  <c r="S95" i="174" s="1"/>
  <c r="S27" i="174" s="1"/>
  <c r="R98" i="174"/>
  <c r="P98" i="174"/>
  <c r="P97" i="174" s="1"/>
  <c r="P96" i="174" s="1"/>
  <c r="P95" i="174" s="1"/>
  <c r="P27" i="174" s="1"/>
  <c r="L98" i="174"/>
  <c r="L97" i="174"/>
  <c r="L96" i="174" s="1"/>
  <c r="L95" i="174" s="1"/>
  <c r="L27" i="174" s="1"/>
  <c r="K98" i="174"/>
  <c r="K97" i="174" s="1"/>
  <c r="K96" i="174" s="1"/>
  <c r="K95" i="174" s="1"/>
  <c r="K27" i="174" s="1"/>
  <c r="R97" i="174"/>
  <c r="R96" i="174" s="1"/>
  <c r="R95" i="174"/>
  <c r="R27" i="174" s="1"/>
  <c r="AQ93" i="174"/>
  <c r="AP93" i="174"/>
  <c r="AO93" i="174"/>
  <c r="AN93" i="174"/>
  <c r="W93" i="174"/>
  <c r="Q93" i="174"/>
  <c r="N93" i="174"/>
  <c r="M93" i="174" s="1"/>
  <c r="AQ92" i="174"/>
  <c r="AP92" i="174"/>
  <c r="AO92" i="174"/>
  <c r="AN92" i="174"/>
  <c r="W92" i="174"/>
  <c r="Q92" i="174"/>
  <c r="N92" i="174"/>
  <c r="M92" i="174" s="1"/>
  <c r="N90" i="174"/>
  <c r="M90" i="174" s="1"/>
  <c r="M88" i="174"/>
  <c r="AJ90" i="174"/>
  <c r="AJ88" i="174"/>
  <c r="AJ85" i="174" s="1"/>
  <c r="AJ84" i="174" s="1"/>
  <c r="AJ26" i="174" s="1"/>
  <c r="AI90" i="174"/>
  <c r="AH90" i="174"/>
  <c r="AF90" i="174"/>
  <c r="AO90" i="174" s="1"/>
  <c r="AE90" i="174"/>
  <c r="Q90" i="174"/>
  <c r="K90" i="174"/>
  <c r="K88" i="174" s="1"/>
  <c r="AC88" i="174"/>
  <c r="AB88" i="174"/>
  <c r="AA88" i="174"/>
  <c r="Z88" i="174"/>
  <c r="Y88" i="174"/>
  <c r="V88" i="174"/>
  <c r="U88" i="174"/>
  <c r="T88" i="174"/>
  <c r="S88" i="174"/>
  <c r="R88" i="174"/>
  <c r="P88" i="174"/>
  <c r="O88" i="174"/>
  <c r="L88" i="174"/>
  <c r="J88" i="174"/>
  <c r="I88" i="174"/>
  <c r="H88" i="174"/>
  <c r="AF86" i="174"/>
  <c r="M86" i="174"/>
  <c r="AI86" i="174"/>
  <c r="AE86" i="174"/>
  <c r="AD86" i="174"/>
  <c r="AC86" i="174"/>
  <c r="AB86" i="174"/>
  <c r="AA86" i="174"/>
  <c r="Z86" i="174"/>
  <c r="Y86" i="174"/>
  <c r="X86" i="174"/>
  <c r="W86" i="174"/>
  <c r="V86" i="174"/>
  <c r="U86" i="174"/>
  <c r="T86" i="174"/>
  <c r="S86" i="174"/>
  <c r="R86" i="174"/>
  <c r="P86" i="174"/>
  <c r="O86" i="174"/>
  <c r="N86" i="174"/>
  <c r="L86" i="174"/>
  <c r="K86" i="174"/>
  <c r="J86" i="174"/>
  <c r="I86" i="174"/>
  <c r="H86" i="174"/>
  <c r="AH82" i="174"/>
  <c r="AD82" i="174"/>
  <c r="AD81" i="174" s="1"/>
  <c r="AG82" i="174"/>
  <c r="AG81" i="174" s="1"/>
  <c r="AF82" i="174"/>
  <c r="AE82" i="174"/>
  <c r="AE81" i="174"/>
  <c r="AC82" i="174"/>
  <c r="AC81" i="174"/>
  <c r="AB82" i="174"/>
  <c r="AB81" i="174"/>
  <c r="AA82" i="174"/>
  <c r="AA81" i="174"/>
  <c r="Z82" i="174"/>
  <c r="Z81" i="174"/>
  <c r="Y82" i="174"/>
  <c r="Y81" i="174"/>
  <c r="X82" i="174"/>
  <c r="X81" i="174"/>
  <c r="W82" i="174"/>
  <c r="W81" i="174"/>
  <c r="V82" i="174"/>
  <c r="V81" i="174"/>
  <c r="U82" i="174"/>
  <c r="U81" i="174"/>
  <c r="T82" i="174"/>
  <c r="T81" i="174"/>
  <c r="S82" i="174"/>
  <c r="S81" i="174"/>
  <c r="R82" i="174"/>
  <c r="R81" i="174"/>
  <c r="Q82" i="174"/>
  <c r="Q81" i="174"/>
  <c r="P82" i="174"/>
  <c r="P81" i="174"/>
  <c r="O82" i="174"/>
  <c r="O81" i="174"/>
  <c r="N82" i="174"/>
  <c r="N81" i="174"/>
  <c r="M82" i="174"/>
  <c r="M81" i="174"/>
  <c r="L82" i="174"/>
  <c r="L81" i="174"/>
  <c r="K82" i="174"/>
  <c r="K81" i="174"/>
  <c r="J82" i="174"/>
  <c r="J81" i="174"/>
  <c r="I82" i="174"/>
  <c r="I81" i="174"/>
  <c r="H82" i="174"/>
  <c r="H81" i="174"/>
  <c r="AO80" i="174"/>
  <c r="AN80" i="174"/>
  <c r="AJ80" i="174"/>
  <c r="AJ79" i="174"/>
  <c r="AI80" i="174"/>
  <c r="AQ80" i="174"/>
  <c r="AH80" i="174"/>
  <c r="AP80" i="174"/>
  <c r="N80" i="174"/>
  <c r="N79" i="174"/>
  <c r="AG79" i="174"/>
  <c r="AF79" i="174"/>
  <c r="AE79" i="174"/>
  <c r="AC79" i="174"/>
  <c r="AB79" i="174"/>
  <c r="AA79" i="174"/>
  <c r="AA75" i="174" s="1"/>
  <c r="Z79" i="174"/>
  <c r="Y79" i="174"/>
  <c r="X79" i="174"/>
  <c r="W79" i="174"/>
  <c r="V79" i="174"/>
  <c r="U79" i="174"/>
  <c r="U75" i="174" s="1"/>
  <c r="T79" i="174"/>
  <c r="S79" i="174"/>
  <c r="R79" i="174"/>
  <c r="Q79" i="174"/>
  <c r="P79" i="174"/>
  <c r="O79" i="174"/>
  <c r="H79" i="174"/>
  <c r="A80" i="174"/>
  <c r="A90" i="174"/>
  <c r="A100" i="174"/>
  <c r="A101" i="174" s="1"/>
  <c r="A104" i="174"/>
  <c r="A108" i="174"/>
  <c r="A116" i="174"/>
  <c r="AG76" i="174"/>
  <c r="AF76" i="174"/>
  <c r="AE76" i="174"/>
  <c r="AC76" i="174"/>
  <c r="AB76" i="174"/>
  <c r="AB75" i="174"/>
  <c r="AB74" i="174" s="1"/>
  <c r="AB25" i="174" s="1"/>
  <c r="AA76" i="174"/>
  <c r="Z76" i="174"/>
  <c r="Y76" i="174"/>
  <c r="Y75" i="174"/>
  <c r="X76" i="174"/>
  <c r="W76" i="174"/>
  <c r="V76" i="174"/>
  <c r="V75" i="174"/>
  <c r="U76" i="174"/>
  <c r="T76" i="174"/>
  <c r="T75" i="174" s="1"/>
  <c r="T74" i="174"/>
  <c r="S76" i="174"/>
  <c r="R76" i="174"/>
  <c r="Q76" i="174"/>
  <c r="Q75" i="174"/>
  <c r="P76" i="174"/>
  <c r="O76" i="174"/>
  <c r="N76" i="174"/>
  <c r="L76" i="174"/>
  <c r="L75" i="174" s="1"/>
  <c r="K76" i="174"/>
  <c r="K75" i="174" s="1"/>
  <c r="J76" i="174"/>
  <c r="J75" i="174" s="1"/>
  <c r="I76" i="174"/>
  <c r="I75" i="174" s="1"/>
  <c r="H76" i="174"/>
  <c r="AI73" i="174"/>
  <c r="AH73" i="174"/>
  <c r="AP73" i="174" s="1"/>
  <c r="AE73" i="174"/>
  <c r="AN73" i="174" s="1"/>
  <c r="W73" i="174"/>
  <c r="AF73" i="174" s="1"/>
  <c r="Q73" i="174"/>
  <c r="Q70" i="174" s="1"/>
  <c r="Q69" i="174" s="1"/>
  <c r="Q68" i="174" s="1"/>
  <c r="Q24" i="174" s="1"/>
  <c r="N73" i="174"/>
  <c r="M73" i="174"/>
  <c r="AI72" i="174"/>
  <c r="AQ72" i="174"/>
  <c r="AH72" i="174"/>
  <c r="AE72" i="174"/>
  <c r="AE70" i="174" s="1"/>
  <c r="AN70" i="174" s="1"/>
  <c r="W72" i="174"/>
  <c r="AF72" i="174"/>
  <c r="AO72" i="174" s="1"/>
  <c r="Q72" i="174"/>
  <c r="N72" i="174"/>
  <c r="AG70" i="174"/>
  <c r="AG69" i="174" s="1"/>
  <c r="AG68" i="174"/>
  <c r="AG24" i="174" s="1"/>
  <c r="AC70" i="174"/>
  <c r="AC69" i="174"/>
  <c r="AC68" i="174" s="1"/>
  <c r="AC24" i="174" s="1"/>
  <c r="AB70" i="174"/>
  <c r="AB69" i="174"/>
  <c r="AB68" i="174" s="1"/>
  <c r="AB24" i="174"/>
  <c r="AA70" i="174"/>
  <c r="AA69" i="174"/>
  <c r="AA68" i="174" s="1"/>
  <c r="AA24" i="174" s="1"/>
  <c r="Z70" i="174"/>
  <c r="Z69" i="174"/>
  <c r="Z68" i="174" s="1"/>
  <c r="Z24" i="174"/>
  <c r="Y70" i="174"/>
  <c r="Y69" i="174"/>
  <c r="Y68" i="174" s="1"/>
  <c r="Y24" i="174" s="1"/>
  <c r="V70" i="174"/>
  <c r="V69" i="174"/>
  <c r="V68" i="174" s="1"/>
  <c r="V24" i="174"/>
  <c r="U70" i="174"/>
  <c r="U69" i="174"/>
  <c r="U68" i="174" s="1"/>
  <c r="U24" i="174" s="1"/>
  <c r="T70" i="174"/>
  <c r="T69" i="174" s="1"/>
  <c r="T68" i="174"/>
  <c r="T24" i="174" s="1"/>
  <c r="S70" i="174"/>
  <c r="S69" i="174" s="1"/>
  <c r="S68" i="174"/>
  <c r="S24" i="174" s="1"/>
  <c r="R70" i="174"/>
  <c r="R69" i="174" s="1"/>
  <c r="R68" i="174"/>
  <c r="P70" i="174"/>
  <c r="P69" i="174"/>
  <c r="P68" i="174" s="1"/>
  <c r="O70" i="174"/>
  <c r="O69" i="174" s="1"/>
  <c r="O68" i="174"/>
  <c r="O24" i="174" s="1"/>
  <c r="M70" i="174"/>
  <c r="M69" i="174" s="1"/>
  <c r="M68" i="174"/>
  <c r="M24" i="174" s="1"/>
  <c r="L70" i="174"/>
  <c r="L69" i="174"/>
  <c r="L68" i="174" s="1"/>
  <c r="L24" i="174" s="1"/>
  <c r="K70" i="174"/>
  <c r="K69" i="174"/>
  <c r="K68" i="174" s="1"/>
  <c r="K24" i="174"/>
  <c r="J70" i="174"/>
  <c r="J69" i="174"/>
  <c r="J68" i="174" s="1"/>
  <c r="J24" i="174" s="1"/>
  <c r="I70" i="174"/>
  <c r="I69" i="174"/>
  <c r="I68" i="174" s="1"/>
  <c r="I24" i="174"/>
  <c r="H70" i="174"/>
  <c r="H69" i="174"/>
  <c r="H68" i="174" s="1"/>
  <c r="H24" i="174" s="1"/>
  <c r="AG63" i="174"/>
  <c r="AG62" i="174"/>
  <c r="AF63" i="174"/>
  <c r="AC63" i="174"/>
  <c r="AC62" i="174" s="1"/>
  <c r="AC61" i="174"/>
  <c r="AC22" i="174" s="1"/>
  <c r="AB63" i="174"/>
  <c r="AB62" i="174" s="1"/>
  <c r="AB61" i="174"/>
  <c r="AB22" i="174" s="1"/>
  <c r="AA63" i="174"/>
  <c r="AA62" i="174" s="1"/>
  <c r="Z63" i="174"/>
  <c r="Z62" i="174"/>
  <c r="Z61" i="174" s="1"/>
  <c r="Z22" i="174"/>
  <c r="X63" i="174"/>
  <c r="X62" i="174"/>
  <c r="X61" i="174" s="1"/>
  <c r="X22" i="174" s="1"/>
  <c r="W63" i="174"/>
  <c r="W62" i="174"/>
  <c r="W61" i="174" s="1"/>
  <c r="W22" i="174"/>
  <c r="V63" i="174"/>
  <c r="V62" i="174"/>
  <c r="V61" i="174" s="1"/>
  <c r="V22" i="174" s="1"/>
  <c r="U63" i="174"/>
  <c r="U62" i="174" s="1"/>
  <c r="U61" i="174"/>
  <c r="U22" i="174" s="1"/>
  <c r="S63" i="174"/>
  <c r="S62" i="174"/>
  <c r="S61" i="174" s="1"/>
  <c r="S22" i="174" s="1"/>
  <c r="R63" i="174"/>
  <c r="R62" i="174"/>
  <c r="R61" i="174" s="1"/>
  <c r="R22" i="174"/>
  <c r="Q63" i="174"/>
  <c r="Q62" i="174"/>
  <c r="Q61" i="174" s="1"/>
  <c r="Q22" i="174" s="1"/>
  <c r="P63" i="174"/>
  <c r="P62" i="174"/>
  <c r="P61" i="174" s="1"/>
  <c r="P22" i="174"/>
  <c r="O63" i="174"/>
  <c r="O62" i="174"/>
  <c r="O61" i="174" s="1"/>
  <c r="O22" i="174" s="1"/>
  <c r="L63" i="174"/>
  <c r="L62" i="174"/>
  <c r="L61" i="174" s="1"/>
  <c r="L22" i="174"/>
  <c r="K63" i="174"/>
  <c r="K62" i="174"/>
  <c r="K61" i="174" s="1"/>
  <c r="K22" i="174" s="1"/>
  <c r="J63" i="174"/>
  <c r="J62" i="174"/>
  <c r="J61" i="174" s="1"/>
  <c r="J22" i="174"/>
  <c r="I63" i="174"/>
  <c r="I62" i="174"/>
  <c r="I61" i="174" s="1"/>
  <c r="I22" i="174" s="1"/>
  <c r="H63" i="174"/>
  <c r="H62" i="174"/>
  <c r="H61" i="174" s="1"/>
  <c r="H22" i="174"/>
  <c r="AA61" i="174"/>
  <c r="AA22" i="174" s="1"/>
  <c r="AG61" i="174"/>
  <c r="AG22" i="174" s="1"/>
  <c r="AO60" i="174"/>
  <c r="AI60" i="174"/>
  <c r="AI53" i="174"/>
  <c r="AI52" i="174" s="1"/>
  <c r="AH60" i="174"/>
  <c r="AP60" i="174" s="1"/>
  <c r="AE60" i="174"/>
  <c r="Q60" i="174"/>
  <c r="N60" i="174"/>
  <c r="T60" i="174" s="1"/>
  <c r="AQ57" i="174"/>
  <c r="AO57" i="174"/>
  <c r="AH57" i="174"/>
  <c r="AP57" i="174" s="1"/>
  <c r="AE57" i="174"/>
  <c r="Q57" i="174"/>
  <c r="Q53" i="174" s="1"/>
  <c r="Q52" i="174" s="1"/>
  <c r="N57" i="174"/>
  <c r="AG53" i="174"/>
  <c r="AG52" i="174" s="1"/>
  <c r="AG48" i="174" s="1"/>
  <c r="AG21" i="174" s="1"/>
  <c r="AB53" i="174"/>
  <c r="AB52" i="174" s="1"/>
  <c r="AA53" i="174"/>
  <c r="AA52" i="174" s="1"/>
  <c r="Z53" i="174"/>
  <c r="Z52" i="174" s="1"/>
  <c r="Y53" i="174"/>
  <c r="Y52" i="174" s="1"/>
  <c r="X53" i="174"/>
  <c r="X52" i="174" s="1"/>
  <c r="W53" i="174"/>
  <c r="W52" i="174" s="1"/>
  <c r="V53" i="174"/>
  <c r="V52" i="174" s="1"/>
  <c r="U53" i="174"/>
  <c r="U52" i="174" s="1"/>
  <c r="S53" i="174"/>
  <c r="S52" i="174" s="1"/>
  <c r="R53" i="174"/>
  <c r="R52" i="174" s="1"/>
  <c r="P53" i="174"/>
  <c r="P52" i="174" s="1"/>
  <c r="O53" i="174"/>
  <c r="O52" i="174" s="1"/>
  <c r="L53" i="174"/>
  <c r="L52" i="174" s="1"/>
  <c r="K53" i="174"/>
  <c r="K52" i="174" s="1"/>
  <c r="J53" i="174"/>
  <c r="J52" i="174" s="1"/>
  <c r="I53" i="174"/>
  <c r="I52" i="174" s="1"/>
  <c r="H53" i="174"/>
  <c r="H52" i="174" s="1"/>
  <c r="Q50" i="174"/>
  <c r="Q49" i="174" s="1"/>
  <c r="Q48" i="174" s="1"/>
  <c r="Q21" i="174" s="1"/>
  <c r="AH50" i="174"/>
  <c r="AG50" i="174"/>
  <c r="AG49" i="174"/>
  <c r="AF50" i="174"/>
  <c r="AF49" i="174"/>
  <c r="AE50" i="174"/>
  <c r="AB50" i="174"/>
  <c r="AB49" i="174" s="1"/>
  <c r="AA50" i="174"/>
  <c r="AA49" i="174" s="1"/>
  <c r="Z50" i="174"/>
  <c r="Z49" i="174" s="1"/>
  <c r="Y50" i="174"/>
  <c r="Y49" i="174" s="1"/>
  <c r="X50" i="174"/>
  <c r="X49" i="174" s="1"/>
  <c r="W50" i="174"/>
  <c r="W49" i="174" s="1"/>
  <c r="W48" i="174" s="1"/>
  <c r="V50" i="174"/>
  <c r="V49" i="174" s="1"/>
  <c r="U50" i="174"/>
  <c r="U49" i="174" s="1"/>
  <c r="S50" i="174"/>
  <c r="S49" i="174" s="1"/>
  <c r="R50" i="174"/>
  <c r="R49" i="174" s="1"/>
  <c r="R48" i="174" s="1"/>
  <c r="P50" i="174"/>
  <c r="P49" i="174" s="1"/>
  <c r="O50" i="174"/>
  <c r="O49" i="174" s="1"/>
  <c r="O48" i="174" s="1"/>
  <c r="O21" i="174" s="1"/>
  <c r="L50" i="174"/>
  <c r="L49" i="174" s="1"/>
  <c r="K50" i="174"/>
  <c r="K49" i="174" s="1"/>
  <c r="J50" i="174"/>
  <c r="J49" i="174" s="1"/>
  <c r="I50" i="174"/>
  <c r="I49" i="174" s="1"/>
  <c r="H50" i="174"/>
  <c r="H49" i="174" s="1"/>
  <c r="AI45" i="174"/>
  <c r="AH45" i="174"/>
  <c r="M45" i="174"/>
  <c r="AG45" i="174"/>
  <c r="AF45" i="174"/>
  <c r="AB45" i="174"/>
  <c r="AA45" i="174"/>
  <c r="Z45" i="174"/>
  <c r="Y45" i="174"/>
  <c r="X45" i="174"/>
  <c r="W45" i="174"/>
  <c r="V45" i="174"/>
  <c r="U45" i="174"/>
  <c r="T45" i="174"/>
  <c r="S45" i="174"/>
  <c r="R45" i="174"/>
  <c r="Q45" i="174"/>
  <c r="P45" i="174"/>
  <c r="O45" i="174"/>
  <c r="N45" i="174"/>
  <c r="L45" i="174"/>
  <c r="K45" i="174"/>
  <c r="J45" i="174"/>
  <c r="I45" i="174"/>
  <c r="H45" i="174"/>
  <c r="AI44" i="174"/>
  <c r="AI43" i="174"/>
  <c r="AI19" i="174" s="1"/>
  <c r="AG44" i="174"/>
  <c r="AG43" i="174" s="1"/>
  <c r="AF44" i="174"/>
  <c r="AO44" i="174" s="1"/>
  <c r="AB44" i="174"/>
  <c r="AB43" i="174"/>
  <c r="AB42" i="174" s="1"/>
  <c r="AA44" i="174"/>
  <c r="AA43" i="174"/>
  <c r="Z44" i="174"/>
  <c r="Z43" i="174"/>
  <c r="Z42" i="174" s="1"/>
  <c r="Z18" i="174" s="1"/>
  <c r="Y44" i="174"/>
  <c r="Y43" i="174"/>
  <c r="Y42" i="174" s="1"/>
  <c r="Y18" i="174"/>
  <c r="X44" i="174"/>
  <c r="X43" i="174"/>
  <c r="X42" i="174" s="1"/>
  <c r="X18" i="174" s="1"/>
  <c r="W44" i="174"/>
  <c r="W43" i="174"/>
  <c r="V44" i="174"/>
  <c r="V43" i="174"/>
  <c r="U44" i="174"/>
  <c r="U43" i="174"/>
  <c r="T44" i="174"/>
  <c r="T43" i="174"/>
  <c r="S44" i="174"/>
  <c r="S43" i="174"/>
  <c r="R44" i="174"/>
  <c r="R43" i="174"/>
  <c r="Q44" i="174"/>
  <c r="Q43" i="174"/>
  <c r="Q42" i="174" s="1"/>
  <c r="Q18" i="174"/>
  <c r="P44" i="174"/>
  <c r="P43" i="174"/>
  <c r="P42" i="174" s="1"/>
  <c r="P18" i="174" s="1"/>
  <c r="O44" i="174"/>
  <c r="O43" i="174"/>
  <c r="O19" i="174" s="1"/>
  <c r="N44" i="174"/>
  <c r="N43" i="174" s="1"/>
  <c r="N42" i="174" s="1"/>
  <c r="N18" i="174" s="1"/>
  <c r="L44" i="174"/>
  <c r="L43" i="174" s="1"/>
  <c r="K44" i="174"/>
  <c r="K43" i="174" s="1"/>
  <c r="J44" i="174"/>
  <c r="J43" i="174" s="1"/>
  <c r="I44" i="174"/>
  <c r="I43" i="174" s="1"/>
  <c r="I42" i="174" s="1"/>
  <c r="I18" i="174" s="1"/>
  <c r="H44" i="174"/>
  <c r="H43" i="174" s="1"/>
  <c r="AQ41" i="174"/>
  <c r="AJ41" i="174"/>
  <c r="AJ40" i="174"/>
  <c r="AJ39" i="174" s="1"/>
  <c r="AJ38" i="174"/>
  <c r="AJ17" i="174" s="1"/>
  <c r="AH41" i="174"/>
  <c r="AF41" i="174"/>
  <c r="AO41" i="174" s="1"/>
  <c r="AE41" i="174"/>
  <c r="AN41" i="174" s="1"/>
  <c r="AD41" i="174"/>
  <c r="AD40" i="174" s="1"/>
  <c r="AD39" i="174" s="1"/>
  <c r="AD38" i="174" s="1"/>
  <c r="AD17" i="174" s="1"/>
  <c r="Q41" i="174"/>
  <c r="Q40" i="174"/>
  <c r="Q39" i="174" s="1"/>
  <c r="Q38" i="174" s="1"/>
  <c r="Q17" i="174" s="1"/>
  <c r="N41" i="174"/>
  <c r="N40" i="174" s="1"/>
  <c r="N39" i="174" s="1"/>
  <c r="N38" i="174" s="1"/>
  <c r="N17" i="174" s="1"/>
  <c r="J41" i="174"/>
  <c r="J40" i="174"/>
  <c r="J39" i="174" s="1"/>
  <c r="J38" i="174" s="1"/>
  <c r="J17" i="174" s="1"/>
  <c r="A41" i="174"/>
  <c r="A57" i="174"/>
  <c r="A60" i="174"/>
  <c r="AI40" i="174"/>
  <c r="AI39" i="174"/>
  <c r="AQ39" i="174" s="1"/>
  <c r="AG40" i="174"/>
  <c r="AG39" i="174"/>
  <c r="AG38" i="174" s="1"/>
  <c r="AG17" i="174" s="1"/>
  <c r="AB40" i="174"/>
  <c r="AB39" i="174" s="1"/>
  <c r="AB38" i="174"/>
  <c r="AB17" i="174" s="1"/>
  <c r="AA40" i="174"/>
  <c r="Z40" i="174"/>
  <c r="Z39" i="174"/>
  <c r="Z38" i="174" s="1"/>
  <c r="Z17" i="174"/>
  <c r="Y40" i="174"/>
  <c r="Y39" i="174"/>
  <c r="Y38" i="174" s="1"/>
  <c r="Y17" i="174" s="1"/>
  <c r="X40" i="174"/>
  <c r="X39" i="174"/>
  <c r="X38" i="174" s="1"/>
  <c r="X17" i="174"/>
  <c r="W40" i="174"/>
  <c r="W39" i="174"/>
  <c r="W38" i="174" s="1"/>
  <c r="W17" i="174" s="1"/>
  <c r="V40" i="174"/>
  <c r="U40" i="174"/>
  <c r="U39" i="174" s="1"/>
  <c r="U38" i="174"/>
  <c r="U17" i="174" s="1"/>
  <c r="T40" i="174"/>
  <c r="T39" i="174" s="1"/>
  <c r="T38" i="174"/>
  <c r="T17" i="174" s="1"/>
  <c r="S40" i="174"/>
  <c r="S39" i="174" s="1"/>
  <c r="R40" i="174"/>
  <c r="P40" i="174"/>
  <c r="P39" i="174" s="1"/>
  <c r="P38" i="174"/>
  <c r="P17" i="174" s="1"/>
  <c r="O40" i="174"/>
  <c r="O39" i="174" s="1"/>
  <c r="O38" i="174"/>
  <c r="O17" i="174" s="1"/>
  <c r="L40" i="174"/>
  <c r="L39" i="174" s="1"/>
  <c r="L38" i="174"/>
  <c r="L17" i="174" s="1"/>
  <c r="K40" i="174"/>
  <c r="K39" i="174" s="1"/>
  <c r="K38" i="174"/>
  <c r="K17" i="174" s="1"/>
  <c r="I40" i="174"/>
  <c r="I39" i="174" s="1"/>
  <c r="I38" i="174"/>
  <c r="I17" i="174" s="1"/>
  <c r="H40" i="174"/>
  <c r="H39" i="174" s="1"/>
  <c r="H38" i="174"/>
  <c r="H17" i="174" s="1"/>
  <c r="AA39" i="174"/>
  <c r="AA38" i="174" s="1"/>
  <c r="AA17" i="174" s="1"/>
  <c r="V39" i="174"/>
  <c r="V38" i="174" s="1"/>
  <c r="V17" i="174" s="1"/>
  <c r="S38" i="174"/>
  <c r="S17" i="174" s="1"/>
  <c r="R39" i="174"/>
  <c r="R38" i="174" s="1"/>
  <c r="R17" i="174"/>
  <c r="AA34" i="174"/>
  <c r="AA33" i="174"/>
  <c r="AA32" i="174" s="1"/>
  <c r="AA16" i="174" s="1"/>
  <c r="M34" i="174"/>
  <c r="M33" i="174"/>
  <c r="M32" i="174" s="1"/>
  <c r="AI34" i="174"/>
  <c r="AI33" i="174" s="1"/>
  <c r="AI32" i="174" s="1"/>
  <c r="AH34" i="174"/>
  <c r="AG34" i="174"/>
  <c r="AG33" i="174" s="1"/>
  <c r="AG32" i="174"/>
  <c r="AG16" i="174" s="1"/>
  <c r="AF34" i="174"/>
  <c r="AB34" i="174"/>
  <c r="AB33" i="174"/>
  <c r="AB32" i="174" s="1"/>
  <c r="AB16" i="174"/>
  <c r="Z34" i="174"/>
  <c r="Z33" i="174"/>
  <c r="Z32" i="174" s="1"/>
  <c r="Z16" i="174" s="1"/>
  <c r="Y34" i="174"/>
  <c r="Y33" i="174"/>
  <c r="Y32" i="174" s="1"/>
  <c r="Y16" i="174"/>
  <c r="W34" i="174"/>
  <c r="W33" i="174"/>
  <c r="W32" i="174" s="1"/>
  <c r="W16" i="174" s="1"/>
  <c r="V34" i="174"/>
  <c r="V33" i="174"/>
  <c r="V32" i="174" s="1"/>
  <c r="V16" i="174"/>
  <c r="U34" i="174"/>
  <c r="U33" i="174"/>
  <c r="U32" i="174" s="1"/>
  <c r="U16" i="174" s="1"/>
  <c r="T34" i="174"/>
  <c r="T33" i="174"/>
  <c r="T32" i="174" s="1"/>
  <c r="S34" i="174"/>
  <c r="S33" i="174" s="1"/>
  <c r="AQ33" i="174" s="1"/>
  <c r="R34" i="174"/>
  <c r="R33" i="174"/>
  <c r="R32" i="174" s="1"/>
  <c r="R16" i="174" s="1"/>
  <c r="Q34" i="174"/>
  <c r="Q33" i="174"/>
  <c r="Q32" i="174" s="1"/>
  <c r="Q16" i="174" s="1"/>
  <c r="P34" i="174"/>
  <c r="P33" i="174"/>
  <c r="P32" i="174" s="1"/>
  <c r="P16" i="174"/>
  <c r="O34" i="174"/>
  <c r="O33" i="174"/>
  <c r="O32" i="174" s="1"/>
  <c r="O16" i="174" s="1"/>
  <c r="L34" i="174"/>
  <c r="L33" i="174"/>
  <c r="L32" i="174" s="1"/>
  <c r="L31" i="174"/>
  <c r="L30" i="174" s="1"/>
  <c r="K34" i="174"/>
  <c r="K33" i="174" s="1"/>
  <c r="K32" i="174"/>
  <c r="J34" i="174"/>
  <c r="J33" i="174"/>
  <c r="J32" i="174" s="1"/>
  <c r="J31" i="174" s="1"/>
  <c r="J30" i="174" s="1"/>
  <c r="I34" i="174"/>
  <c r="I33" i="174" s="1"/>
  <c r="I32" i="174" s="1"/>
  <c r="H34" i="174"/>
  <c r="H33" i="174"/>
  <c r="H32" i="174" s="1"/>
  <c r="AQ31" i="174"/>
  <c r="AO31" i="174"/>
  <c r="AN31" i="174"/>
  <c r="AQ30" i="174"/>
  <c r="AO30" i="174"/>
  <c r="AN30" i="174"/>
  <c r="AQ29" i="174"/>
  <c r="AP29" i="174"/>
  <c r="AO29" i="174"/>
  <c r="AN29" i="174"/>
  <c r="AG27" i="174"/>
  <c r="Q27" i="174"/>
  <c r="B27" i="174"/>
  <c r="AG26" i="174"/>
  <c r="Q26" i="174"/>
  <c r="B26" i="174"/>
  <c r="B25" i="174"/>
  <c r="B24" i="174"/>
  <c r="B23" i="174"/>
  <c r="B22" i="174"/>
  <c r="B21" i="174"/>
  <c r="B20" i="174"/>
  <c r="B19" i="174"/>
  <c r="B18" i="174"/>
  <c r="B17" i="174"/>
  <c r="B16" i="174"/>
  <c r="C14" i="174"/>
  <c r="C13" i="175" s="1"/>
  <c r="K88" i="173"/>
  <c r="A91" i="173"/>
  <c r="A94" i="173" s="1"/>
  <c r="N91" i="173"/>
  <c r="M91" i="173"/>
  <c r="M88" i="173" s="1"/>
  <c r="Q91" i="173"/>
  <c r="X91" i="173"/>
  <c r="AE91" i="173"/>
  <c r="AN91" i="173"/>
  <c r="AH91" i="173"/>
  <c r="AP91" i="173"/>
  <c r="AI91" i="173"/>
  <c r="AQ91" i="173"/>
  <c r="AJ91" i="173"/>
  <c r="AQ122" i="173"/>
  <c r="AP122" i="173"/>
  <c r="AO122" i="173"/>
  <c r="AL122" i="173" s="1"/>
  <c r="AL28" i="173" s="1"/>
  <c r="AN122" i="173"/>
  <c r="AD122" i="173"/>
  <c r="AD28" i="173" s="1"/>
  <c r="N122" i="173"/>
  <c r="N28" i="173" s="1"/>
  <c r="AF121" i="173"/>
  <c r="AD121" i="173" s="1"/>
  <c r="Q121" i="173"/>
  <c r="N121" i="173"/>
  <c r="AF120" i="173"/>
  <c r="Q120" i="173"/>
  <c r="N120" i="173"/>
  <c r="AO119" i="173"/>
  <c r="AD119" i="173"/>
  <c r="Q119" i="173"/>
  <c r="N119" i="173"/>
  <c r="N118" i="173" s="1"/>
  <c r="AQ118" i="173"/>
  <c r="AP118" i="173"/>
  <c r="AN118" i="173"/>
  <c r="AI118" i="173"/>
  <c r="AH118" i="173"/>
  <c r="AG118" i="173"/>
  <c r="AE118" i="173"/>
  <c r="AC118" i="173"/>
  <c r="AB118" i="173"/>
  <c r="AA118" i="173"/>
  <c r="Z118" i="173"/>
  <c r="Y118" i="173"/>
  <c r="X118" i="173"/>
  <c r="W118" i="173"/>
  <c r="V118" i="173"/>
  <c r="U118" i="173"/>
  <c r="T118" i="173"/>
  <c r="S118" i="173"/>
  <c r="R118" i="173"/>
  <c r="P118" i="173"/>
  <c r="O118" i="173"/>
  <c r="M118" i="173"/>
  <c r="L118" i="173"/>
  <c r="K118" i="173"/>
  <c r="J118" i="173"/>
  <c r="I118" i="173"/>
  <c r="H118" i="173"/>
  <c r="AJ117" i="173"/>
  <c r="AI117" i="173"/>
  <c r="AQ117" i="173" s="1"/>
  <c r="AH117" i="173"/>
  <c r="AP117" i="173" s="1"/>
  <c r="AF117" i="173"/>
  <c r="AD117" i="173" s="1"/>
  <c r="AN117" i="173"/>
  <c r="Q117" i="173"/>
  <c r="N117" i="173"/>
  <c r="M117" i="173"/>
  <c r="AN115" i="173"/>
  <c r="AJ115" i="173"/>
  <c r="AJ114" i="173" s="1"/>
  <c r="AI115" i="173"/>
  <c r="AH115" i="173"/>
  <c r="AP115" i="173" s="1"/>
  <c r="AF115" i="173"/>
  <c r="AO115" i="173"/>
  <c r="AL115" i="173" s="1"/>
  <c r="AE114" i="173"/>
  <c r="Q115" i="173"/>
  <c r="N115" i="173"/>
  <c r="M115" i="173"/>
  <c r="AC114" i="173"/>
  <c r="AB114" i="173"/>
  <c r="AB98" i="173" s="1"/>
  <c r="AA114" i="173"/>
  <c r="Z114" i="173"/>
  <c r="Y114" i="173"/>
  <c r="X114" i="173"/>
  <c r="X98" i="173" s="1"/>
  <c r="W114" i="173"/>
  <c r="V114" i="173"/>
  <c r="U114" i="173"/>
  <c r="T114" i="173"/>
  <c r="O114" i="173"/>
  <c r="H114" i="173"/>
  <c r="AJ113" i="173"/>
  <c r="AJ111" i="173"/>
  <c r="AI113" i="173"/>
  <c r="AH113" i="173"/>
  <c r="AP113" i="173" s="1"/>
  <c r="AF113" i="173"/>
  <c r="AO113" i="173" s="1"/>
  <c r="AE113" i="173"/>
  <c r="AN113" i="173" s="1"/>
  <c r="AM113" i="173" s="1"/>
  <c r="Q113" i="173"/>
  <c r="N113" i="173"/>
  <c r="M113" i="173"/>
  <c r="AC111" i="173"/>
  <c r="AB111" i="173"/>
  <c r="AA111" i="173"/>
  <c r="Z111" i="173"/>
  <c r="Y111" i="173"/>
  <c r="X111" i="173"/>
  <c r="W111" i="173"/>
  <c r="V111" i="173"/>
  <c r="U111" i="173"/>
  <c r="T111" i="173"/>
  <c r="O111" i="173"/>
  <c r="H111" i="173"/>
  <c r="AJ110" i="173"/>
  <c r="AI110" i="173"/>
  <c r="AQ110" i="173" s="1"/>
  <c r="AH110" i="173"/>
  <c r="AP110" i="173" s="1"/>
  <c r="AF110" i="173"/>
  <c r="AO110" i="173" s="1"/>
  <c r="AE110" i="173"/>
  <c r="AE107" i="173" s="1"/>
  <c r="Q110" i="173"/>
  <c r="N110" i="173"/>
  <c r="M110" i="173" s="1"/>
  <c r="AJ109" i="173"/>
  <c r="AI109" i="173"/>
  <c r="AQ109" i="173"/>
  <c r="AH109" i="173"/>
  <c r="AP109" i="173"/>
  <c r="AF109" i="173"/>
  <c r="AO109" i="173"/>
  <c r="AE109" i="173"/>
  <c r="AN109" i="173"/>
  <c r="Q109" i="173"/>
  <c r="N109" i="173"/>
  <c r="M109" i="173" s="1"/>
  <c r="AC107" i="173"/>
  <c r="AC98" i="173" s="1"/>
  <c r="AB107" i="173"/>
  <c r="AA107" i="173"/>
  <c r="AA98" i="173" s="1"/>
  <c r="Z107" i="173"/>
  <c r="Y107" i="173"/>
  <c r="Y98" i="173" s="1"/>
  <c r="X107" i="173"/>
  <c r="W107" i="173"/>
  <c r="V107" i="173"/>
  <c r="U107" i="173"/>
  <c r="T107" i="173"/>
  <c r="O107" i="173"/>
  <c r="H107" i="173"/>
  <c r="AJ106" i="173"/>
  <c r="AI106" i="173"/>
  <c r="AQ106" i="173"/>
  <c r="AH106" i="173"/>
  <c r="AP106" i="173"/>
  <c r="AF106" i="173"/>
  <c r="AO106" i="173"/>
  <c r="AE106" i="173"/>
  <c r="Q106" i="173"/>
  <c r="N106" i="173"/>
  <c r="M106" i="173"/>
  <c r="AJ105" i="173"/>
  <c r="AI105" i="173"/>
  <c r="AQ105" i="173" s="1"/>
  <c r="AH105" i="173"/>
  <c r="AP105" i="173" s="1"/>
  <c r="AF105" i="173"/>
  <c r="AO105" i="173" s="1"/>
  <c r="AL105" i="173" s="1"/>
  <c r="AE105" i="173"/>
  <c r="AN105" i="173" s="1"/>
  <c r="Q105" i="173"/>
  <c r="N105" i="173"/>
  <c r="M105" i="173"/>
  <c r="AJ102" i="173"/>
  <c r="AI102" i="173"/>
  <c r="AQ102" i="173" s="1"/>
  <c r="AH102" i="173"/>
  <c r="AP102" i="173" s="1"/>
  <c r="AF102" i="173"/>
  <c r="AD102" i="173" s="1"/>
  <c r="AE102" i="173"/>
  <c r="AN102" i="173"/>
  <c r="AM102" i="173" s="1"/>
  <c r="AM99" i="173" s="1"/>
  <c r="Q102" i="173"/>
  <c r="N102" i="173"/>
  <c r="M102" i="173" s="1"/>
  <c r="M99" i="173" s="1"/>
  <c r="AC99" i="173"/>
  <c r="AB99" i="173"/>
  <c r="AA99" i="173"/>
  <c r="Z99" i="173"/>
  <c r="Y99" i="173"/>
  <c r="X99" i="173"/>
  <c r="W99" i="173"/>
  <c r="V99" i="173"/>
  <c r="U99" i="173"/>
  <c r="T99" i="173"/>
  <c r="O99" i="173"/>
  <c r="J99" i="173"/>
  <c r="J98" i="173"/>
  <c r="J97" i="173" s="1"/>
  <c r="J96" i="173"/>
  <c r="J95" i="173" s="1"/>
  <c r="J27" i="173" s="1"/>
  <c r="I99" i="173"/>
  <c r="I98" i="173"/>
  <c r="I97" i="173" s="1"/>
  <c r="I96" i="173"/>
  <c r="I95" i="173" s="1"/>
  <c r="I27" i="173" s="1"/>
  <c r="H99" i="173"/>
  <c r="S98" i="173"/>
  <c r="S97" i="173" s="1"/>
  <c r="R98" i="173"/>
  <c r="R97" i="173"/>
  <c r="R96" i="173" s="1"/>
  <c r="R95" i="173"/>
  <c r="R27" i="173" s="1"/>
  <c r="P98" i="173"/>
  <c r="P97" i="173" s="1"/>
  <c r="P96" i="173"/>
  <c r="P95" i="173" s="1"/>
  <c r="P27" i="173" s="1"/>
  <c r="L98" i="173"/>
  <c r="L97" i="173"/>
  <c r="L96" i="173" s="1"/>
  <c r="L95" i="173"/>
  <c r="L27" i="173" s="1"/>
  <c r="K98" i="173"/>
  <c r="K97" i="173" s="1"/>
  <c r="K96" i="173"/>
  <c r="K95" i="173" s="1"/>
  <c r="K27" i="173" s="1"/>
  <c r="S96" i="173"/>
  <c r="S95" i="173" s="1"/>
  <c r="S27" i="173" s="1"/>
  <c r="AJ94" i="173"/>
  <c r="AI94" i="173"/>
  <c r="AQ94" i="173" s="1"/>
  <c r="AH94" i="173"/>
  <c r="AP94" i="173" s="1"/>
  <c r="AE94" i="173"/>
  <c r="AN94" i="173" s="1"/>
  <c r="Q94" i="173"/>
  <c r="N94" i="173"/>
  <c r="M94" i="173"/>
  <c r="AJ89" i="173"/>
  <c r="AI89" i="173"/>
  <c r="AI88" i="173" s="1"/>
  <c r="AH89" i="173"/>
  <c r="AF89" i="173"/>
  <c r="AO89" i="173" s="1"/>
  <c r="AE89" i="173"/>
  <c r="AN89" i="173"/>
  <c r="Q89" i="173"/>
  <c r="N89" i="173"/>
  <c r="N88" i="173" s="1"/>
  <c r="AC88" i="173"/>
  <c r="AB88" i="173"/>
  <c r="AB85" i="173" s="1"/>
  <c r="AA88" i="173"/>
  <c r="Z88" i="173"/>
  <c r="Z85" i="173" s="1"/>
  <c r="Y88" i="173"/>
  <c r="W88" i="173"/>
  <c r="V88" i="173"/>
  <c r="U88" i="173"/>
  <c r="T88" i="173"/>
  <c r="S88" i="173"/>
  <c r="R88" i="173"/>
  <c r="P88" i="173"/>
  <c r="O88" i="173"/>
  <c r="L88" i="173"/>
  <c r="J88" i="173"/>
  <c r="I88" i="173"/>
  <c r="H88" i="173"/>
  <c r="AI86" i="173"/>
  <c r="AI85" i="173" s="1"/>
  <c r="M86" i="173"/>
  <c r="AF86" i="173"/>
  <c r="AO86" i="173" s="1"/>
  <c r="AE86" i="173"/>
  <c r="AC86" i="173"/>
  <c r="AB86" i="173"/>
  <c r="AA86" i="173"/>
  <c r="AA85" i="173" s="1"/>
  <c r="Z86" i="173"/>
  <c r="Y86" i="173"/>
  <c r="X86" i="173"/>
  <c r="W86" i="173"/>
  <c r="V86" i="173"/>
  <c r="U86" i="173"/>
  <c r="T86" i="173"/>
  <c r="S86" i="173"/>
  <c r="S85" i="173" s="1"/>
  <c r="R86" i="173"/>
  <c r="P86" i="173"/>
  <c r="O86" i="173"/>
  <c r="N86" i="173"/>
  <c r="L86" i="173"/>
  <c r="K86" i="173"/>
  <c r="K85" i="173" s="1"/>
  <c r="J86" i="173"/>
  <c r="I86" i="173"/>
  <c r="I85" i="173" s="1"/>
  <c r="I84" i="173" s="1"/>
  <c r="I26" i="173" s="1"/>
  <c r="H86" i="173"/>
  <c r="N82" i="173"/>
  <c r="N81" i="173" s="1"/>
  <c r="AH82" i="173"/>
  <c r="AH81" i="173" s="1"/>
  <c r="AG82" i="173"/>
  <c r="AG81" i="173" s="1"/>
  <c r="AG74" i="173" s="1"/>
  <c r="AF82" i="173"/>
  <c r="AE82" i="173"/>
  <c r="AE81" i="173"/>
  <c r="AC82" i="173"/>
  <c r="AC81" i="173"/>
  <c r="AB82" i="173"/>
  <c r="AB81" i="173"/>
  <c r="AA82" i="173"/>
  <c r="AA81" i="173"/>
  <c r="Z82" i="173"/>
  <c r="Z81" i="173"/>
  <c r="Y82" i="173"/>
  <c r="Y81" i="173"/>
  <c r="X82" i="173"/>
  <c r="X81" i="173"/>
  <c r="W82" i="173"/>
  <c r="W81" i="173"/>
  <c r="V82" i="173"/>
  <c r="V81" i="173"/>
  <c r="U82" i="173"/>
  <c r="U81" i="173"/>
  <c r="T82" i="173"/>
  <c r="T81" i="173"/>
  <c r="S82" i="173"/>
  <c r="S81" i="173"/>
  <c r="R82" i="173"/>
  <c r="R81" i="173"/>
  <c r="Q82" i="173"/>
  <c r="Q81" i="173"/>
  <c r="P82" i="173"/>
  <c r="P81" i="173"/>
  <c r="O82" i="173"/>
  <c r="O81" i="173"/>
  <c r="M82" i="173"/>
  <c r="M81" i="173"/>
  <c r="L82" i="173"/>
  <c r="L81" i="173"/>
  <c r="K82" i="173"/>
  <c r="K81" i="173"/>
  <c r="J82" i="173"/>
  <c r="J81" i="173"/>
  <c r="I82" i="173"/>
  <c r="I81" i="173"/>
  <c r="H82" i="173"/>
  <c r="H81" i="173"/>
  <c r="AG79" i="173"/>
  <c r="AF79" i="173"/>
  <c r="AE79" i="173"/>
  <c r="AC79" i="173"/>
  <c r="AB79" i="173"/>
  <c r="AA79" i="173"/>
  <c r="Z79" i="173"/>
  <c r="Y79" i="173"/>
  <c r="X79" i="173"/>
  <c r="W79" i="173"/>
  <c r="V79" i="173"/>
  <c r="U79" i="173"/>
  <c r="T79" i="173"/>
  <c r="S79" i="173"/>
  <c r="R79" i="173"/>
  <c r="Q79" i="173"/>
  <c r="P79" i="173"/>
  <c r="O79" i="173"/>
  <c r="O75" i="173" s="1"/>
  <c r="H79" i="173"/>
  <c r="AJ78" i="173"/>
  <c r="AI78" i="173"/>
  <c r="AQ78" i="173"/>
  <c r="AH78" i="173"/>
  <c r="AP78" i="173"/>
  <c r="AF78" i="173"/>
  <c r="AO78" i="173"/>
  <c r="AE78" i="173"/>
  <c r="Q78" i="173"/>
  <c r="N78" i="173"/>
  <c r="M78" i="173"/>
  <c r="AJ77" i="173"/>
  <c r="AI77" i="173"/>
  <c r="AQ77" i="173" s="1"/>
  <c r="AH77" i="173"/>
  <c r="AP77" i="173" s="1"/>
  <c r="AM77" i="173" s="1"/>
  <c r="AF77" i="173"/>
  <c r="AO77" i="173" s="1"/>
  <c r="AE77" i="173"/>
  <c r="AN77" i="173"/>
  <c r="Q77" i="173"/>
  <c r="Q76" i="173"/>
  <c r="P77" i="173"/>
  <c r="N77" i="173"/>
  <c r="M77" i="173" s="1"/>
  <c r="K77" i="173"/>
  <c r="K76" i="173" s="1"/>
  <c r="K75" i="173" s="1"/>
  <c r="K74" i="173" s="1"/>
  <c r="A77" i="173"/>
  <c r="A78" i="173"/>
  <c r="A89" i="173"/>
  <c r="AG76" i="173"/>
  <c r="AG75" i="173" s="1"/>
  <c r="AC76" i="173"/>
  <c r="AC75" i="173" s="1"/>
  <c r="AB76" i="173"/>
  <c r="AA76" i="173"/>
  <c r="Z76" i="173"/>
  <c r="Y76" i="173"/>
  <c r="X76" i="173"/>
  <c r="W76" i="173"/>
  <c r="W75" i="173" s="1"/>
  <c r="W74" i="173" s="1"/>
  <c r="V76" i="173"/>
  <c r="U76" i="173"/>
  <c r="T76" i="173"/>
  <c r="S76" i="173"/>
  <c r="S75" i="173" s="1"/>
  <c r="R76" i="173"/>
  <c r="P76" i="173"/>
  <c r="AO76" i="173" s="1"/>
  <c r="O76" i="173"/>
  <c r="L76" i="173"/>
  <c r="L75" i="173" s="1"/>
  <c r="J76" i="173"/>
  <c r="I76" i="173"/>
  <c r="I75" i="173"/>
  <c r="H76" i="173"/>
  <c r="J75" i="173"/>
  <c r="AJ71" i="173"/>
  <c r="AJ70" i="173"/>
  <c r="AJ69" i="173" s="1"/>
  <c r="AJ68" i="173"/>
  <c r="AJ24" i="173" s="1"/>
  <c r="AI71" i="173"/>
  <c r="AH71" i="173"/>
  <c r="AE71" i="173"/>
  <c r="Q71" i="173"/>
  <c r="Q70" i="173"/>
  <c r="Q69" i="173" s="1"/>
  <c r="Q68" i="173"/>
  <c r="Q24" i="173" s="1"/>
  <c r="N71" i="173"/>
  <c r="M71" i="173" s="1"/>
  <c r="M70" i="173"/>
  <c r="M69" i="173" s="1"/>
  <c r="M68" i="173" s="1"/>
  <c r="M24" i="173" s="1"/>
  <c r="AG70" i="173"/>
  <c r="AG69" i="173" s="1"/>
  <c r="AG68" i="173" s="1"/>
  <c r="AG24" i="173" s="1"/>
  <c r="AC70" i="173"/>
  <c r="AC69" i="173" s="1"/>
  <c r="AC68" i="173" s="1"/>
  <c r="AC24" i="173" s="1"/>
  <c r="AB70" i="173"/>
  <c r="AB69" i="173" s="1"/>
  <c r="AB68" i="173" s="1"/>
  <c r="AB24" i="173" s="1"/>
  <c r="AA70" i="173"/>
  <c r="AA69" i="173" s="1"/>
  <c r="AA68" i="173" s="1"/>
  <c r="AA24" i="173" s="1"/>
  <c r="Z70" i="173"/>
  <c r="Z69" i="173" s="1"/>
  <c r="Z68" i="173" s="1"/>
  <c r="Z24" i="173" s="1"/>
  <c r="Y70" i="173"/>
  <c r="Y69" i="173" s="1"/>
  <c r="Y68" i="173" s="1"/>
  <c r="Y24" i="173" s="1"/>
  <c r="V70" i="173"/>
  <c r="V69" i="173" s="1"/>
  <c r="V68" i="173" s="1"/>
  <c r="V24" i="173" s="1"/>
  <c r="U70" i="173"/>
  <c r="U69" i="173"/>
  <c r="U68" i="173" s="1"/>
  <c r="U24" i="173"/>
  <c r="T70" i="173"/>
  <c r="T69" i="173"/>
  <c r="T68" i="173" s="1"/>
  <c r="T24" i="173" s="1"/>
  <c r="S70" i="173"/>
  <c r="S69" i="173"/>
  <c r="S68" i="173" s="1"/>
  <c r="S24" i="173"/>
  <c r="R70" i="173"/>
  <c r="R69" i="173"/>
  <c r="R68" i="173" s="1"/>
  <c r="R24" i="173" s="1"/>
  <c r="P70" i="173"/>
  <c r="P69" i="173"/>
  <c r="P68" i="173" s="1"/>
  <c r="P24" i="173"/>
  <c r="O70" i="173"/>
  <c r="O69" i="173"/>
  <c r="O68" i="173" s="1"/>
  <c r="O24" i="173" s="1"/>
  <c r="L70" i="173"/>
  <c r="L69" i="173"/>
  <c r="L68" i="173" s="1"/>
  <c r="L24" i="173"/>
  <c r="K70" i="173"/>
  <c r="K69" i="173"/>
  <c r="K68" i="173" s="1"/>
  <c r="K24" i="173" s="1"/>
  <c r="J70" i="173"/>
  <c r="J69" i="173"/>
  <c r="J68" i="173" s="1"/>
  <c r="J24" i="173"/>
  <c r="I70" i="173"/>
  <c r="I69" i="173"/>
  <c r="I68" i="173" s="1"/>
  <c r="I24" i="173" s="1"/>
  <c r="H70" i="173"/>
  <c r="H69" i="173"/>
  <c r="H68" i="173" s="1"/>
  <c r="H24" i="173"/>
  <c r="AH63" i="173"/>
  <c r="AH62" i="173"/>
  <c r="AH61" i="173" s="1"/>
  <c r="AH22" i="173" s="1"/>
  <c r="AG63" i="173"/>
  <c r="AG62" i="173"/>
  <c r="AG61" i="173" s="1"/>
  <c r="AG22" i="173" s="1"/>
  <c r="AF63" i="173"/>
  <c r="AC63" i="173"/>
  <c r="AC62" i="173" s="1"/>
  <c r="AC61" i="173"/>
  <c r="AC22" i="173" s="1"/>
  <c r="AB63" i="173"/>
  <c r="AB62" i="173" s="1"/>
  <c r="AB61" i="173"/>
  <c r="AB22" i="173" s="1"/>
  <c r="AA63" i="173"/>
  <c r="AA62" i="173" s="1"/>
  <c r="AA61" i="173"/>
  <c r="AA22" i="173" s="1"/>
  <c r="Z63" i="173"/>
  <c r="Z62" i="173" s="1"/>
  <c r="Z61" i="173"/>
  <c r="Z22" i="173" s="1"/>
  <c r="Y63" i="173"/>
  <c r="Y62" i="173" s="1"/>
  <c r="Y61" i="173"/>
  <c r="Y22" i="173" s="1"/>
  <c r="X63" i="173"/>
  <c r="X62" i="173" s="1"/>
  <c r="X61" i="173"/>
  <c r="X22" i="173" s="1"/>
  <c r="W63" i="173"/>
  <c r="W62" i="173" s="1"/>
  <c r="W61" i="173"/>
  <c r="W22" i="173" s="1"/>
  <c r="V63" i="173"/>
  <c r="V62" i="173" s="1"/>
  <c r="V61" i="173"/>
  <c r="V22" i="173" s="1"/>
  <c r="U63" i="173"/>
  <c r="U62" i="173" s="1"/>
  <c r="U61" i="173"/>
  <c r="U22" i="173" s="1"/>
  <c r="S63" i="173"/>
  <c r="S62" i="173" s="1"/>
  <c r="S61" i="173"/>
  <c r="S22" i="173" s="1"/>
  <c r="R63" i="173"/>
  <c r="R62" i="173" s="1"/>
  <c r="R61" i="173"/>
  <c r="R22" i="173" s="1"/>
  <c r="Q63" i="173"/>
  <c r="Q62" i="173" s="1"/>
  <c r="Q61" i="173"/>
  <c r="P63" i="173"/>
  <c r="P62" i="173"/>
  <c r="P61" i="173" s="1"/>
  <c r="P22" i="173" s="1"/>
  <c r="O63" i="173"/>
  <c r="O62" i="173"/>
  <c r="O61" i="173" s="1"/>
  <c r="O22" i="173"/>
  <c r="L63" i="173"/>
  <c r="L62" i="173"/>
  <c r="L61" i="173" s="1"/>
  <c r="L22" i="173" s="1"/>
  <c r="K63" i="173"/>
  <c r="K62" i="173"/>
  <c r="K61" i="173" s="1"/>
  <c r="K22" i="173"/>
  <c r="J63" i="173"/>
  <c r="J62" i="173"/>
  <c r="J61" i="173" s="1"/>
  <c r="J22" i="173" s="1"/>
  <c r="I63" i="173"/>
  <c r="I62" i="173"/>
  <c r="I61" i="173" s="1"/>
  <c r="I22" i="173"/>
  <c r="H63" i="173"/>
  <c r="H62" i="173"/>
  <c r="H61" i="173" s="1"/>
  <c r="H22" i="173" s="1"/>
  <c r="AI58" i="173"/>
  <c r="AQ58" i="173"/>
  <c r="AH58" i="173"/>
  <c r="AP58" i="173"/>
  <c r="AF58" i="173"/>
  <c r="AO58" i="173"/>
  <c r="AE58" i="173"/>
  <c r="Q58" i="173"/>
  <c r="Q53" i="173" s="1"/>
  <c r="Q52" i="173"/>
  <c r="N58" i="173"/>
  <c r="T58" i="173"/>
  <c r="AJ58" i="173" s="1"/>
  <c r="AJ53" i="173" s="1"/>
  <c r="AJ52" i="173" s="1"/>
  <c r="AG53" i="173"/>
  <c r="AG52" i="173" s="1"/>
  <c r="AB53" i="173"/>
  <c r="AB52" i="173" s="1"/>
  <c r="AA53" i="173"/>
  <c r="AA52" i="173" s="1"/>
  <c r="Z53" i="173"/>
  <c r="Z52" i="173" s="1"/>
  <c r="Y53" i="173"/>
  <c r="Y52" i="173" s="1"/>
  <c r="X53" i="173"/>
  <c r="X52" i="173" s="1"/>
  <c r="W53" i="173"/>
  <c r="W52" i="173" s="1"/>
  <c r="V53" i="173"/>
  <c r="V52" i="173" s="1"/>
  <c r="U53" i="173"/>
  <c r="U52" i="173" s="1"/>
  <c r="U48" i="173" s="1"/>
  <c r="U47" i="173" s="1"/>
  <c r="U20" i="173" s="1"/>
  <c r="S53" i="173"/>
  <c r="S52" i="173" s="1"/>
  <c r="R53" i="173"/>
  <c r="R52" i="173" s="1"/>
  <c r="R48" i="173" s="1"/>
  <c r="R21" i="173" s="1"/>
  <c r="P53" i="173"/>
  <c r="P52" i="173" s="1"/>
  <c r="O53" i="173"/>
  <c r="O52" i="173" s="1"/>
  <c r="L53" i="173"/>
  <c r="L52" i="173" s="1"/>
  <c r="K53" i="173"/>
  <c r="K52" i="173" s="1"/>
  <c r="K48" i="173" s="1"/>
  <c r="K21" i="173" s="1"/>
  <c r="J53" i="173"/>
  <c r="J52" i="173" s="1"/>
  <c r="I53" i="173"/>
  <c r="I52" i="173" s="1"/>
  <c r="H53" i="173"/>
  <c r="H52" i="173" s="1"/>
  <c r="AI51" i="173"/>
  <c r="AQ51" i="173" s="1"/>
  <c r="AH51" i="173"/>
  <c r="AP51" i="173" s="1"/>
  <c r="AF51" i="173"/>
  <c r="AF50" i="173" s="1"/>
  <c r="AO50" i="173" s="1"/>
  <c r="AE51" i="173"/>
  <c r="AN51" i="173" s="1"/>
  <c r="Q51" i="173"/>
  <c r="Q50" i="173" s="1"/>
  <c r="Q49" i="173" s="1"/>
  <c r="N51" i="173"/>
  <c r="AG50" i="173"/>
  <c r="AG49" i="173" s="1"/>
  <c r="AB50" i="173"/>
  <c r="AB49" i="173" s="1"/>
  <c r="AB48" i="173" s="1"/>
  <c r="AA50" i="173"/>
  <c r="AA49" i="173" s="1"/>
  <c r="Z50" i="173"/>
  <c r="Z49" i="173" s="1"/>
  <c r="Y50" i="173"/>
  <c r="Y49" i="173" s="1"/>
  <c r="X50" i="173"/>
  <c r="X49" i="173" s="1"/>
  <c r="W50" i="173"/>
  <c r="W49" i="173" s="1"/>
  <c r="V50" i="173"/>
  <c r="V49" i="173" s="1"/>
  <c r="U50" i="173"/>
  <c r="U49" i="173" s="1"/>
  <c r="S50" i="173"/>
  <c r="S49" i="173"/>
  <c r="R50" i="173"/>
  <c r="R49" i="173"/>
  <c r="P50" i="173"/>
  <c r="P49" i="173"/>
  <c r="O50" i="173"/>
  <c r="O49" i="173"/>
  <c r="L50" i="173"/>
  <c r="L49" i="173"/>
  <c r="K50" i="173"/>
  <c r="K49" i="173"/>
  <c r="J50" i="173"/>
  <c r="J49" i="173"/>
  <c r="I50" i="173"/>
  <c r="I49" i="173"/>
  <c r="H50" i="173"/>
  <c r="H49" i="173"/>
  <c r="AJ46" i="173"/>
  <c r="AI46" i="173"/>
  <c r="AI45" i="173"/>
  <c r="AQ45" i="173" s="1"/>
  <c r="AH46" i="173"/>
  <c r="AP46" i="173"/>
  <c r="AF46" i="173"/>
  <c r="AF45" i="173"/>
  <c r="AO45" i="173" s="1"/>
  <c r="AE46" i="173"/>
  <c r="AE45" i="173"/>
  <c r="AN45" i="173" s="1"/>
  <c r="Q46" i="173"/>
  <c r="Q44" i="173"/>
  <c r="Q43" i="173" s="1"/>
  <c r="Q42" i="173" s="1"/>
  <c r="Q18" i="173" s="1"/>
  <c r="N46" i="173"/>
  <c r="N45" i="173"/>
  <c r="AG45" i="173"/>
  <c r="AB45" i="173"/>
  <c r="AA45" i="173"/>
  <c r="Z45" i="173"/>
  <c r="Y45" i="173"/>
  <c r="X45" i="173"/>
  <c r="W45" i="173"/>
  <c r="V45" i="173"/>
  <c r="U45" i="173"/>
  <c r="T45" i="173"/>
  <c r="S45" i="173"/>
  <c r="R45" i="173"/>
  <c r="P45" i="173"/>
  <c r="O45" i="173"/>
  <c r="L45" i="173"/>
  <c r="K45" i="173"/>
  <c r="J45" i="173"/>
  <c r="I45" i="173"/>
  <c r="H45" i="173"/>
  <c r="AI44" i="173"/>
  <c r="AG44" i="173"/>
  <c r="AG43" i="173"/>
  <c r="AB44" i="173"/>
  <c r="AA44" i="173"/>
  <c r="AA43" i="173" s="1"/>
  <c r="AA42" i="173"/>
  <c r="AA18" i="173" s="1"/>
  <c r="Z44" i="173"/>
  <c r="Z43" i="173" s="1"/>
  <c r="Z42" i="173"/>
  <c r="Z18" i="173" s="1"/>
  <c r="Y44" i="173"/>
  <c r="Y43" i="173" s="1"/>
  <c r="X44" i="173"/>
  <c r="X43" i="173" s="1"/>
  <c r="X42" i="173" s="1"/>
  <c r="X18" i="173" s="1"/>
  <c r="W44" i="173"/>
  <c r="W43" i="173" s="1"/>
  <c r="W19" i="173" s="1"/>
  <c r="V44" i="173"/>
  <c r="V43" i="173"/>
  <c r="U44" i="173"/>
  <c r="U43" i="173"/>
  <c r="T44" i="173"/>
  <c r="T43" i="173"/>
  <c r="T42" i="173" s="1"/>
  <c r="T18" i="173"/>
  <c r="S44" i="173"/>
  <c r="S43" i="173"/>
  <c r="S42" i="173" s="1"/>
  <c r="S18" i="173" s="1"/>
  <c r="R44" i="173"/>
  <c r="R43" i="173"/>
  <c r="R19" i="173" s="1"/>
  <c r="P44" i="173"/>
  <c r="P43" i="173" s="1"/>
  <c r="O44" i="173"/>
  <c r="O43" i="173" s="1"/>
  <c r="O19" i="173"/>
  <c r="L44" i="173"/>
  <c r="L43" i="173"/>
  <c r="L42" i="173" s="1"/>
  <c r="L18" i="173" s="1"/>
  <c r="K44" i="173"/>
  <c r="K43" i="173"/>
  <c r="K42" i="173" s="1"/>
  <c r="K18" i="173" s="1"/>
  <c r="J44" i="173"/>
  <c r="J43" i="173"/>
  <c r="I44" i="173"/>
  <c r="I43" i="173"/>
  <c r="H44" i="173"/>
  <c r="H43" i="173"/>
  <c r="AB43" i="173"/>
  <c r="AB42" i="173"/>
  <c r="AB18" i="173" s="1"/>
  <c r="J42" i="173"/>
  <c r="J18" i="173" s="1"/>
  <c r="M40" i="173"/>
  <c r="M39" i="173" s="1"/>
  <c r="M38" i="173"/>
  <c r="M17" i="173" s="1"/>
  <c r="A46" i="173"/>
  <c r="A51" i="173" s="1"/>
  <c r="A58" i="173"/>
  <c r="AI40" i="173"/>
  <c r="AI39" i="173"/>
  <c r="AI38" i="173" s="1"/>
  <c r="AI17" i="173" s="1"/>
  <c r="AQ17" i="173" s="1"/>
  <c r="AH40" i="173"/>
  <c r="AH39" i="173"/>
  <c r="AP39" i="173" s="1"/>
  <c r="AG40" i="173"/>
  <c r="AG39" i="173"/>
  <c r="AG38" i="173" s="1"/>
  <c r="AG17" i="173" s="1"/>
  <c r="AG15" i="173" s="1"/>
  <c r="AG14" i="173" s="1"/>
  <c r="AB40" i="173"/>
  <c r="AB39" i="173"/>
  <c r="AB38" i="173" s="1"/>
  <c r="AB17" i="173"/>
  <c r="AA40" i="173"/>
  <c r="AA39" i="173"/>
  <c r="AA38" i="173" s="1"/>
  <c r="AA17" i="173" s="1"/>
  <c r="Z40" i="173"/>
  <c r="Z39" i="173"/>
  <c r="Z38" i="173" s="1"/>
  <c r="Z17" i="173"/>
  <c r="Y40" i="173"/>
  <c r="Y39" i="173"/>
  <c r="Y38" i="173" s="1"/>
  <c r="Y17" i="173" s="1"/>
  <c r="X40" i="173"/>
  <c r="W40" i="173"/>
  <c r="W39" i="173" s="1"/>
  <c r="W38" i="173"/>
  <c r="W17" i="173" s="1"/>
  <c r="V40" i="173"/>
  <c r="V39" i="173" s="1"/>
  <c r="V38" i="173"/>
  <c r="V17" i="173" s="1"/>
  <c r="U40" i="173"/>
  <c r="U39" i="173" s="1"/>
  <c r="U38" i="173"/>
  <c r="U17" i="173" s="1"/>
  <c r="T40" i="173"/>
  <c r="T39" i="173" s="1"/>
  <c r="T38" i="173"/>
  <c r="T17" i="173" s="1"/>
  <c r="S40" i="173"/>
  <c r="S39" i="173" s="1"/>
  <c r="S38" i="173"/>
  <c r="S17" i="173" s="1"/>
  <c r="R40" i="173"/>
  <c r="R39" i="173" s="1"/>
  <c r="R38" i="173"/>
  <c r="R17" i="173" s="1"/>
  <c r="Q40" i="173"/>
  <c r="Q39" i="173" s="1"/>
  <c r="Q38" i="173"/>
  <c r="Q17" i="173" s="1"/>
  <c r="P40" i="173"/>
  <c r="P39" i="173" s="1"/>
  <c r="P38" i="173"/>
  <c r="P17" i="173" s="1"/>
  <c r="O40" i="173"/>
  <c r="O39" i="173" s="1"/>
  <c r="O38" i="173"/>
  <c r="O17" i="173" s="1"/>
  <c r="N40" i="173"/>
  <c r="N39" i="173" s="1"/>
  <c r="N38" i="173"/>
  <c r="N17" i="173" s="1"/>
  <c r="L40" i="173"/>
  <c r="L39" i="173" s="1"/>
  <c r="L38" i="173"/>
  <c r="L17" i="173" s="1"/>
  <c r="K40" i="173"/>
  <c r="K39" i="173" s="1"/>
  <c r="K38" i="173"/>
  <c r="K17" i="173" s="1"/>
  <c r="J40" i="173"/>
  <c r="J39" i="173" s="1"/>
  <c r="J38" i="173"/>
  <c r="J17" i="173" s="1"/>
  <c r="I40" i="173"/>
  <c r="I39" i="173" s="1"/>
  <c r="I38" i="173"/>
  <c r="I17" i="173" s="1"/>
  <c r="H40" i="173"/>
  <c r="H39" i="173" s="1"/>
  <c r="H38" i="173"/>
  <c r="H17" i="173" s="1"/>
  <c r="X39" i="173"/>
  <c r="X38" i="173" s="1"/>
  <c r="X17" i="173"/>
  <c r="Q34" i="173"/>
  <c r="Q33" i="173"/>
  <c r="Q32" i="173" s="1"/>
  <c r="Q16" i="173"/>
  <c r="M34" i="173"/>
  <c r="M33" i="173"/>
  <c r="M32" i="173" s="1"/>
  <c r="M31" i="173" s="1"/>
  <c r="M30" i="173" s="1"/>
  <c r="AI34" i="173"/>
  <c r="AH34" i="173"/>
  <c r="AG34" i="173"/>
  <c r="AG33" i="173" s="1"/>
  <c r="AG32" i="173" s="1"/>
  <c r="AG16" i="173" s="1"/>
  <c r="AF34" i="173"/>
  <c r="AF33" i="173" s="1"/>
  <c r="AO33" i="173" s="1"/>
  <c r="AB34" i="173"/>
  <c r="AB33" i="173" s="1"/>
  <c r="AB32" i="173"/>
  <c r="AB16" i="173" s="1"/>
  <c r="AA34" i="173"/>
  <c r="AA33" i="173" s="1"/>
  <c r="AA32" i="173"/>
  <c r="AA16" i="173" s="1"/>
  <c r="Z34" i="173"/>
  <c r="Z33" i="173" s="1"/>
  <c r="Z32" i="173"/>
  <c r="Z16" i="173" s="1"/>
  <c r="Y34" i="173"/>
  <c r="Y33" i="173" s="1"/>
  <c r="Y32" i="173"/>
  <c r="Y16" i="173" s="1"/>
  <c r="W34" i="173"/>
  <c r="W33" i="173" s="1"/>
  <c r="W32" i="173"/>
  <c r="W16" i="173" s="1"/>
  <c r="V34" i="173"/>
  <c r="V33" i="173" s="1"/>
  <c r="V32" i="173"/>
  <c r="V16" i="173" s="1"/>
  <c r="U34" i="173"/>
  <c r="U33" i="173" s="1"/>
  <c r="U32" i="173"/>
  <c r="U16" i="173" s="1"/>
  <c r="T34" i="173"/>
  <c r="T33" i="173" s="1"/>
  <c r="T32" i="173"/>
  <c r="T31" i="173" s="1"/>
  <c r="S34" i="173"/>
  <c r="S33" i="173"/>
  <c r="S32" i="173" s="1"/>
  <c r="S16" i="173" s="1"/>
  <c r="R34" i="173"/>
  <c r="R33" i="173"/>
  <c r="P34" i="173"/>
  <c r="P33" i="173"/>
  <c r="P32" i="173" s="1"/>
  <c r="P16" i="173"/>
  <c r="O34" i="173"/>
  <c r="O33" i="173"/>
  <c r="O32" i="173" s="1"/>
  <c r="O16" i="173" s="1"/>
  <c r="L34" i="173"/>
  <c r="L33" i="173"/>
  <c r="L32" i="173" s="1"/>
  <c r="K34" i="173"/>
  <c r="K33" i="173" s="1"/>
  <c r="K32" i="173" s="1"/>
  <c r="J34" i="173"/>
  <c r="J33" i="173"/>
  <c r="J32" i="173" s="1"/>
  <c r="I34" i="173"/>
  <c r="I33" i="173" s="1"/>
  <c r="I32" i="173" s="1"/>
  <c r="H34" i="173"/>
  <c r="H33" i="173"/>
  <c r="H32" i="173" s="1"/>
  <c r="AH33" i="173"/>
  <c r="AH32" i="173" s="1"/>
  <c r="AH16" i="173" s="1"/>
  <c r="AQ31" i="173"/>
  <c r="AO31" i="173"/>
  <c r="AN31" i="173"/>
  <c r="AQ30" i="173"/>
  <c r="AO30" i="173"/>
  <c r="AN30" i="173"/>
  <c r="AQ29" i="173"/>
  <c r="AP29" i="173"/>
  <c r="AO29" i="173"/>
  <c r="AN29" i="173"/>
  <c r="AI28" i="173"/>
  <c r="AH28" i="173"/>
  <c r="AG28" i="173"/>
  <c r="AF28" i="173"/>
  <c r="AE28" i="173"/>
  <c r="AC28" i="173"/>
  <c r="AB28" i="173"/>
  <c r="AA28" i="173"/>
  <c r="Z28" i="173"/>
  <c r="Y28" i="173"/>
  <c r="X28" i="173"/>
  <c r="W28" i="173"/>
  <c r="V28" i="173"/>
  <c r="U28" i="173"/>
  <c r="T28" i="173"/>
  <c r="S28" i="173"/>
  <c r="R28" i="173"/>
  <c r="Q28" i="173"/>
  <c r="P28" i="173"/>
  <c r="O28" i="173"/>
  <c r="M28" i="173"/>
  <c r="L28" i="173"/>
  <c r="K28" i="173"/>
  <c r="J28" i="173"/>
  <c r="I28" i="173"/>
  <c r="H28" i="173"/>
  <c r="B28" i="173"/>
  <c r="AG27" i="173"/>
  <c r="Q27" i="173"/>
  <c r="B27" i="173"/>
  <c r="AG26" i="173"/>
  <c r="Q26" i="173"/>
  <c r="B26" i="173"/>
  <c r="B25" i="173"/>
  <c r="B24" i="173"/>
  <c r="B23" i="173"/>
  <c r="B22" i="173"/>
  <c r="B21" i="173"/>
  <c r="B20" i="173"/>
  <c r="J19" i="173"/>
  <c r="B19" i="173"/>
  <c r="B18" i="173"/>
  <c r="B17" i="173"/>
  <c r="B16" i="173"/>
  <c r="C14" i="173"/>
  <c r="N122" i="170"/>
  <c r="N121" i="170"/>
  <c r="N120" i="170"/>
  <c r="N119" i="170"/>
  <c r="N117" i="170"/>
  <c r="N116" i="170"/>
  <c r="N115" i="170"/>
  <c r="N113" i="170"/>
  <c r="N112" i="170"/>
  <c r="N110" i="170"/>
  <c r="N109" i="170"/>
  <c r="N108" i="170"/>
  <c r="N106" i="170"/>
  <c r="N105" i="170"/>
  <c r="N104" i="170"/>
  <c r="N103" i="170"/>
  <c r="N102" i="170"/>
  <c r="N101" i="170"/>
  <c r="N100" i="170"/>
  <c r="N94" i="170"/>
  <c r="N93" i="170"/>
  <c r="N92" i="170"/>
  <c r="N91" i="170"/>
  <c r="N90" i="170"/>
  <c r="N89" i="170"/>
  <c r="N83" i="170"/>
  <c r="N80" i="170"/>
  <c r="N78" i="170"/>
  <c r="N73" i="170"/>
  <c r="N72" i="170"/>
  <c r="N71" i="170"/>
  <c r="N66" i="170"/>
  <c r="N65" i="170"/>
  <c r="N64" i="170"/>
  <c r="N60" i="170"/>
  <c r="N59" i="170"/>
  <c r="N58" i="170"/>
  <c r="N57" i="170"/>
  <c r="N56" i="170"/>
  <c r="N55" i="170"/>
  <c r="N54" i="170"/>
  <c r="N51" i="170"/>
  <c r="N46" i="170"/>
  <c r="N41" i="170"/>
  <c r="N37" i="170"/>
  <c r="N36" i="170"/>
  <c r="N35" i="170"/>
  <c r="Q121" i="170"/>
  <c r="Q120" i="170"/>
  <c r="Q119" i="170"/>
  <c r="Q117" i="170"/>
  <c r="Q116" i="170"/>
  <c r="Q115" i="170"/>
  <c r="Q113" i="170"/>
  <c r="Q112" i="170"/>
  <c r="Q110" i="170"/>
  <c r="Q109" i="170"/>
  <c r="Q108" i="170"/>
  <c r="Q106" i="170"/>
  <c r="Q105" i="170"/>
  <c r="Q104" i="170"/>
  <c r="Q103" i="170"/>
  <c r="Q102" i="170"/>
  <c r="Q101" i="170"/>
  <c r="Q100" i="170"/>
  <c r="Q94" i="170"/>
  <c r="Q93" i="170"/>
  <c r="Q92" i="170"/>
  <c r="Q91" i="170"/>
  <c r="Q90" i="170"/>
  <c r="Q89" i="170"/>
  <c r="Q87" i="170"/>
  <c r="Q83" i="170"/>
  <c r="Q78" i="170"/>
  <c r="Q77" i="170"/>
  <c r="Q73" i="170"/>
  <c r="Q72" i="170"/>
  <c r="Q71" i="170"/>
  <c r="Q66" i="170"/>
  <c r="Q65" i="170"/>
  <c r="Q64" i="170"/>
  <c r="Q60" i="170"/>
  <c r="Q59" i="170"/>
  <c r="Q58" i="170"/>
  <c r="Q57" i="170"/>
  <c r="Q56" i="170"/>
  <c r="Q55" i="170"/>
  <c r="Q54" i="170"/>
  <c r="Q51" i="170"/>
  <c r="Q46" i="170"/>
  <c r="Q41" i="170"/>
  <c r="Q37" i="170"/>
  <c r="Q36" i="170"/>
  <c r="Q35" i="170"/>
  <c r="AF77" i="170"/>
  <c r="P77" i="170"/>
  <c r="N77" i="170" s="1"/>
  <c r="K19" i="173"/>
  <c r="J75" i="175"/>
  <c r="J26" i="175" s="1"/>
  <c r="Q118" i="173"/>
  <c r="AC75" i="175"/>
  <c r="AC26" i="175" s="1"/>
  <c r="AE40" i="174"/>
  <c r="AE39" i="174" s="1"/>
  <c r="AE38" i="174" s="1"/>
  <c r="AJ21" i="179"/>
  <c r="AD80" i="174"/>
  <c r="AD79" i="174"/>
  <c r="N36" i="179"/>
  <c r="AI37" i="179"/>
  <c r="P18" i="179"/>
  <c r="N58" i="179"/>
  <c r="N18" i="179" s="1"/>
  <c r="N19" i="179"/>
  <c r="O18" i="179"/>
  <c r="AJ58" i="179"/>
  <c r="V48" i="174"/>
  <c r="V47" i="174" s="1"/>
  <c r="V20" i="174" s="1"/>
  <c r="Q63" i="175"/>
  <c r="Q62" i="175" s="1"/>
  <c r="Q23" i="175" s="1"/>
  <c r="N44" i="173"/>
  <c r="N43" i="173"/>
  <c r="N42" i="173" s="1"/>
  <c r="N18" i="173"/>
  <c r="AH44" i="173"/>
  <c r="Y75" i="173"/>
  <c r="AE44" i="173"/>
  <c r="AE43" i="173" s="1"/>
  <c r="AN43" i="173"/>
  <c r="AJ88" i="173"/>
  <c r="AJ85" i="173" s="1"/>
  <c r="AJ84" i="173"/>
  <c r="AJ26" i="173" s="1"/>
  <c r="AI107" i="173"/>
  <c r="AQ107" i="173" s="1"/>
  <c r="AJ107" i="173"/>
  <c r="U42" i="173"/>
  <c r="U18" i="173" s="1"/>
  <c r="U19" i="173"/>
  <c r="AQ60" i="174"/>
  <c r="AM60" i="174" s="1"/>
  <c r="AM53" i="174" s="1"/>
  <c r="AM52" i="174" s="1"/>
  <c r="U86" i="175"/>
  <c r="U85" i="175"/>
  <c r="U27" i="175" s="1"/>
  <c r="M46" i="173"/>
  <c r="M45" i="173" s="1"/>
  <c r="AQ46" i="173"/>
  <c r="AC41" i="174"/>
  <c r="AC40" i="174" s="1"/>
  <c r="AC39" i="174" s="1"/>
  <c r="AC38" i="174" s="1"/>
  <c r="AC17" i="174" s="1"/>
  <c r="AF107" i="174"/>
  <c r="AO107" i="174" s="1"/>
  <c r="AE114" i="174"/>
  <c r="AO46" i="175"/>
  <c r="AB49" i="175"/>
  <c r="AD56" i="175"/>
  <c r="N33" i="179"/>
  <c r="J32" i="175"/>
  <c r="J31" i="175" s="1"/>
  <c r="J17" i="175"/>
  <c r="AO121" i="173"/>
  <c r="AM121" i="173" s="1"/>
  <c r="AC75" i="174"/>
  <c r="AC74" i="174" s="1"/>
  <c r="AC25" i="174"/>
  <c r="AH79" i="174"/>
  <c r="AP79" i="174"/>
  <c r="AN35" i="175"/>
  <c r="AH50" i="173"/>
  <c r="AD105" i="173"/>
  <c r="AD106" i="173"/>
  <c r="M41" i="174"/>
  <c r="M40" i="174" s="1"/>
  <c r="M39" i="174" s="1"/>
  <c r="M38" i="174" s="1"/>
  <c r="M17" i="174" s="1"/>
  <c r="AI79" i="174"/>
  <c r="AM46" i="175"/>
  <c r="J48" i="174"/>
  <c r="AH107" i="174"/>
  <c r="AP107" i="174"/>
  <c r="I86" i="175"/>
  <c r="I85" i="175"/>
  <c r="I27" i="175" s="1"/>
  <c r="N111" i="173"/>
  <c r="P75" i="174"/>
  <c r="P74" i="174"/>
  <c r="P25" i="174" s="1"/>
  <c r="X75" i="174"/>
  <c r="X74" i="174" s="1"/>
  <c r="X25" i="174"/>
  <c r="AG75" i="174"/>
  <c r="AF40" i="174"/>
  <c r="AF39" i="174" s="1"/>
  <c r="AF38" i="174" s="1"/>
  <c r="AF17" i="174" s="1"/>
  <c r="AD101" i="174"/>
  <c r="N111" i="174"/>
  <c r="Y64" i="175"/>
  <c r="Y63" i="175" s="1"/>
  <c r="Y62" i="175" s="1"/>
  <c r="Y23" i="175" s="1"/>
  <c r="M75" i="175"/>
  <c r="M26" i="175" s="1"/>
  <c r="AD58" i="173"/>
  <c r="Z75" i="173"/>
  <c r="Z74" i="173" s="1"/>
  <c r="S75" i="175"/>
  <c r="S26" i="175" s="1"/>
  <c r="V42" i="174"/>
  <c r="V18" i="174" s="1"/>
  <c r="V19" i="174"/>
  <c r="AM119" i="173"/>
  <c r="AL119" i="173"/>
  <c r="Z43" i="175"/>
  <c r="Z19" i="175" s="1"/>
  <c r="Z20" i="175"/>
  <c r="AD57" i="175"/>
  <c r="AN57" i="175"/>
  <c r="AA75" i="173"/>
  <c r="AM109" i="173"/>
  <c r="H42" i="174"/>
  <c r="H18" i="174" s="1"/>
  <c r="H19" i="174"/>
  <c r="AN60" i="174"/>
  <c r="AD60" i="174"/>
  <c r="AI87" i="175"/>
  <c r="AK25" i="173"/>
  <c r="AK67" i="173"/>
  <c r="AK23" i="173"/>
  <c r="AK15" i="173" s="1"/>
  <c r="AK14" i="173" s="1"/>
  <c r="AD78" i="173"/>
  <c r="AO102" i="173"/>
  <c r="AD109" i="173"/>
  <c r="AN40" i="174"/>
  <c r="AN39" i="174"/>
  <c r="AN38" i="174" s="1"/>
  <c r="AN17" i="174" s="1"/>
  <c r="AH53" i="174"/>
  <c r="AH52" i="174" s="1"/>
  <c r="AP52" i="174" s="1"/>
  <c r="P85" i="174"/>
  <c r="P84" i="174" s="1"/>
  <c r="P26" i="174" s="1"/>
  <c r="Z19" i="173"/>
  <c r="AH76" i="173"/>
  <c r="AP76" i="173" s="1"/>
  <c r="AD77" i="173"/>
  <c r="AD76" i="173" s="1"/>
  <c r="AD75" i="173" s="1"/>
  <c r="AD74" i="173" s="1"/>
  <c r="AD25" i="173" s="1"/>
  <c r="N99" i="174"/>
  <c r="H20" i="175"/>
  <c r="R20" i="175"/>
  <c r="O49" i="175"/>
  <c r="O22" i="175"/>
  <c r="AQ103" i="174"/>
  <c r="AM103" i="174" s="1"/>
  <c r="AI99" i="174"/>
  <c r="I20" i="175"/>
  <c r="S20" i="175"/>
  <c r="AD36" i="175"/>
  <c r="AC36" i="175" s="1"/>
  <c r="AM36" i="175"/>
  <c r="AL36" i="175" s="1"/>
  <c r="U43" i="175"/>
  <c r="U19" i="175" s="1"/>
  <c r="U20" i="175"/>
  <c r="T66" i="175"/>
  <c r="AJ66" i="175"/>
  <c r="N64" i="175"/>
  <c r="N63" i="175"/>
  <c r="N62" i="175" s="1"/>
  <c r="N23" i="175" s="1"/>
  <c r="AN84" i="175"/>
  <c r="AF83" i="175"/>
  <c r="AF82" i="175" s="1"/>
  <c r="AM105" i="173"/>
  <c r="AQ115" i="173"/>
  <c r="AI114" i="173"/>
  <c r="AQ114" i="173" s="1"/>
  <c r="AA19" i="173"/>
  <c r="AQ28" i="173"/>
  <c r="AH45" i="173"/>
  <c r="AP45" i="173" s="1"/>
  <c r="AE53" i="173"/>
  <c r="AP71" i="173"/>
  <c r="AH70" i="173"/>
  <c r="AI76" i="173"/>
  <c r="AJ76" i="173"/>
  <c r="AJ75" i="173"/>
  <c r="AJ74" i="173" s="1"/>
  <c r="AJ25" i="173" s="1"/>
  <c r="M76" i="173"/>
  <c r="M75" i="173"/>
  <c r="M74" i="173" s="1"/>
  <c r="P85" i="173"/>
  <c r="P84" i="173" s="1"/>
  <c r="P26" i="173" s="1"/>
  <c r="AE88" i="173"/>
  <c r="AF99" i="173"/>
  <c r="AF98" i="173" s="1"/>
  <c r="AF97" i="173" s="1"/>
  <c r="AF96" i="173" s="1"/>
  <c r="AO96" i="173" s="1"/>
  <c r="Q19" i="174"/>
  <c r="N19" i="174"/>
  <c r="AG42" i="174"/>
  <c r="AG18" i="174"/>
  <c r="AG19" i="174"/>
  <c r="AM80" i="174"/>
  <c r="AM79" i="174" s="1"/>
  <c r="AM75" i="174" s="1"/>
  <c r="AM74" i="174" s="1"/>
  <c r="AL29" i="173"/>
  <c r="O42" i="173"/>
  <c r="O18" i="173"/>
  <c r="AJ44" i="173"/>
  <c r="AJ43" i="173" s="1"/>
  <c r="AJ42" i="173" s="1"/>
  <c r="AJ18" i="173" s="1"/>
  <c r="AJ45" i="173"/>
  <c r="AE50" i="173"/>
  <c r="AF53" i="173"/>
  <c r="AF52" i="173" s="1"/>
  <c r="P75" i="173"/>
  <c r="P74" i="173" s="1"/>
  <c r="P25" i="173" s="1"/>
  <c r="AF76" i="173"/>
  <c r="V85" i="173"/>
  <c r="V84" i="173" s="1"/>
  <c r="V26" i="173" s="1"/>
  <c r="AJ99" i="173"/>
  <c r="AJ98" i="173" s="1"/>
  <c r="AN106" i="173"/>
  <c r="AM106" i="173"/>
  <c r="AF114" i="173"/>
  <c r="AO114" i="173" s="1"/>
  <c r="AO120" i="173"/>
  <c r="AM120" i="173" s="1"/>
  <c r="AD120" i="173"/>
  <c r="AD118" i="173" s="1"/>
  <c r="AL121" i="173"/>
  <c r="AD91" i="173"/>
  <c r="AN57" i="174"/>
  <c r="AM57" i="174" s="1"/>
  <c r="AP72" i="174"/>
  <c r="AH70" i="174"/>
  <c r="AP70" i="174"/>
  <c r="H75" i="174"/>
  <c r="H74" i="174"/>
  <c r="H25" i="174" s="1"/>
  <c r="W88" i="174"/>
  <c r="W85" i="174" s="1"/>
  <c r="W84" i="174" s="1"/>
  <c r="W26" i="174" s="1"/>
  <c r="AL93" i="174"/>
  <c r="AM93" i="174"/>
  <c r="AI107" i="174"/>
  <c r="AQ107" i="174" s="1"/>
  <c r="N114" i="174"/>
  <c r="AF88" i="175"/>
  <c r="AF87" i="175"/>
  <c r="AF86" i="175" s="1"/>
  <c r="N88" i="175"/>
  <c r="M88" i="175"/>
  <c r="M87" i="175" s="1"/>
  <c r="AK21" i="173"/>
  <c r="AO40" i="174"/>
  <c r="L48" i="174"/>
  <c r="X48" i="174"/>
  <c r="X21" i="174" s="1"/>
  <c r="AP50" i="174"/>
  <c r="AO79" i="174"/>
  <c r="M80" i="174"/>
  <c r="AM92" i="174"/>
  <c r="Q35" i="175"/>
  <c r="Q34" i="175" s="1"/>
  <c r="Q33" i="175" s="1"/>
  <c r="Q17" i="175" s="1"/>
  <c r="AM122" i="173"/>
  <c r="AM28" i="173" s="1"/>
  <c r="K74" i="174"/>
  <c r="K25" i="174" s="1"/>
  <c r="AN86" i="174"/>
  <c r="AJ99" i="174"/>
  <c r="AJ98" i="174"/>
  <c r="AJ97" i="174" s="1"/>
  <c r="AJ96" i="174" s="1"/>
  <c r="AJ95" i="174" s="1"/>
  <c r="AJ27" i="174" s="1"/>
  <c r="Y98" i="174"/>
  <c r="Y97" i="174"/>
  <c r="Y96" i="174" s="1"/>
  <c r="Y95" i="174" s="1"/>
  <c r="Y27" i="174" s="1"/>
  <c r="AB48" i="175"/>
  <c r="AB21" i="175" s="1"/>
  <c r="AB86" i="175"/>
  <c r="AB85" i="175" s="1"/>
  <c r="AB27" i="175" s="1"/>
  <c r="AJ86" i="175"/>
  <c r="AJ85" i="175"/>
  <c r="AJ27" i="175" s="1"/>
  <c r="N20" i="176"/>
  <c r="M20" i="176"/>
  <c r="Y19" i="173"/>
  <c r="Y42" i="173"/>
  <c r="Y18" i="173"/>
  <c r="I42" i="173"/>
  <c r="I18" i="173"/>
  <c r="I19" i="173"/>
  <c r="P42" i="173"/>
  <c r="P18" i="173" s="1"/>
  <c r="P19" i="173"/>
  <c r="AG42" i="173"/>
  <c r="AG18" i="173" s="1"/>
  <c r="AG19" i="173"/>
  <c r="AP28" i="173"/>
  <c r="V48" i="173"/>
  <c r="V47" i="173" s="1"/>
  <c r="V20" i="173" s="1"/>
  <c r="AP81" i="173"/>
  <c r="AN28" i="173"/>
  <c r="R42" i="173"/>
  <c r="R18" i="173"/>
  <c r="N19" i="173"/>
  <c r="AB19" i="173"/>
  <c r="AO28" i="173"/>
  <c r="AQ34" i="173"/>
  <c r="AE42" i="173"/>
  <c r="AL106" i="173"/>
  <c r="AN114" i="173"/>
  <c r="W48" i="173"/>
  <c r="W21" i="173" s="1"/>
  <c r="AE19" i="173"/>
  <c r="AN19" i="173" s="1"/>
  <c r="O48" i="173"/>
  <c r="O21" i="173" s="1"/>
  <c r="X75" i="173"/>
  <c r="X74" i="173" s="1"/>
  <c r="R75" i="173"/>
  <c r="R74" i="173"/>
  <c r="R25" i="173" s="1"/>
  <c r="V75" i="173"/>
  <c r="V74" i="173" s="1"/>
  <c r="AN79" i="173"/>
  <c r="Y85" i="173"/>
  <c r="Y84" i="173" s="1"/>
  <c r="Y26" i="173" s="1"/>
  <c r="AP45" i="174"/>
  <c r="L74" i="174"/>
  <c r="L25" i="174" s="1"/>
  <c r="S85" i="174"/>
  <c r="S84" i="174" s="1"/>
  <c r="S26" i="174" s="1"/>
  <c r="AL92" i="174"/>
  <c r="AL29" i="174"/>
  <c r="AQ40" i="174"/>
  <c r="AQ45" i="174"/>
  <c r="AO63" i="174"/>
  <c r="I74" i="174"/>
  <c r="I25" i="174"/>
  <c r="R75" i="174"/>
  <c r="R74" i="174"/>
  <c r="R25" i="174" s="1"/>
  <c r="I85" i="174"/>
  <c r="I84" i="174" s="1"/>
  <c r="I26" i="174" s="1"/>
  <c r="O75" i="174"/>
  <c r="O74" i="174" s="1"/>
  <c r="W75" i="174"/>
  <c r="W74" i="174"/>
  <c r="W25" i="174" s="1"/>
  <c r="AN79" i="174"/>
  <c r="AA85" i="174"/>
  <c r="AA84" i="174"/>
  <c r="AA26" i="174" s="1"/>
  <c r="AO34" i="174"/>
  <c r="AM29" i="175"/>
  <c r="AO89" i="175"/>
  <c r="AA86" i="175"/>
  <c r="AA85" i="175"/>
  <c r="AA27" i="175" s="1"/>
  <c r="T86" i="175"/>
  <c r="T85" i="175" s="1"/>
  <c r="T27" i="175" s="1"/>
  <c r="AC86" i="175"/>
  <c r="AC85" i="175"/>
  <c r="AC27" i="175" s="1"/>
  <c r="H17" i="175"/>
  <c r="H32" i="175"/>
  <c r="H31" i="175"/>
  <c r="AI83" i="175"/>
  <c r="AP84" i="175"/>
  <c r="AH33" i="175"/>
  <c r="AH17" i="175"/>
  <c r="AO34" i="175"/>
  <c r="AL60" i="175"/>
  <c r="AD37" i="175"/>
  <c r="AC37" i="175"/>
  <c r="I75" i="175"/>
  <c r="I26" i="175"/>
  <c r="L86" i="175"/>
  <c r="L85" i="175"/>
  <c r="L27" i="175" s="1"/>
  <c r="V86" i="175"/>
  <c r="V85" i="175" s="1"/>
  <c r="V27" i="175" s="1"/>
  <c r="AP89" i="175"/>
  <c r="T20" i="175"/>
  <c r="AL30" i="175"/>
  <c r="AA35" i="175"/>
  <c r="AA34" i="175" s="1"/>
  <c r="AA33" i="175" s="1"/>
  <c r="AA17" i="175" s="1"/>
  <c r="W86" i="175"/>
  <c r="W85" i="175" s="1"/>
  <c r="W27" i="175" s="1"/>
  <c r="M67" i="175"/>
  <c r="K75" i="175"/>
  <c r="K26" i="175" s="1"/>
  <c r="AB83" i="175"/>
  <c r="AB82" i="175" s="1"/>
  <c r="AE87" i="175"/>
  <c r="AM87" i="175" s="1"/>
  <c r="O86" i="175"/>
  <c r="O85" i="175"/>
  <c r="O27" i="175" s="1"/>
  <c r="Y86" i="175"/>
  <c r="Y85" i="175" s="1"/>
  <c r="Y27" i="175" s="1"/>
  <c r="K17" i="175"/>
  <c r="AJ35" i="175"/>
  <c r="AJ34" i="175" s="1"/>
  <c r="AJ33" i="175" s="1"/>
  <c r="AJ17" i="175" s="1"/>
  <c r="AI54" i="175"/>
  <c r="AI53" i="175" s="1"/>
  <c r="L75" i="175"/>
  <c r="L26" i="175" s="1"/>
  <c r="AO35" i="175"/>
  <c r="I49" i="175"/>
  <c r="AL56" i="175"/>
  <c r="N54" i="175"/>
  <c r="N53" i="175"/>
  <c r="N49" i="175" s="1"/>
  <c r="N48" i="175" s="1"/>
  <c r="H86" i="175"/>
  <c r="H85" i="175" s="1"/>
  <c r="H27" i="175" s="1"/>
  <c r="AF34" i="175"/>
  <c r="AF33" i="175"/>
  <c r="AF17" i="175" s="1"/>
  <c r="AN29" i="175"/>
  <c r="H99" i="175"/>
  <c r="H98" i="175"/>
  <c r="H97" i="175" s="1"/>
  <c r="H96" i="175" s="1"/>
  <c r="H28" i="175" s="1"/>
  <c r="Y99" i="175"/>
  <c r="Y98" i="175" s="1"/>
  <c r="Y97" i="175" s="1"/>
  <c r="Y96" i="175" s="1"/>
  <c r="Y28" i="175" s="1"/>
  <c r="W99" i="175"/>
  <c r="W98" i="175"/>
  <c r="W97" i="175" s="1"/>
  <c r="W96" i="175" s="1"/>
  <c r="W28" i="175" s="1"/>
  <c r="T99" i="175"/>
  <c r="T98" i="175" s="1"/>
  <c r="T97" i="175" s="1"/>
  <c r="T96" i="175" s="1"/>
  <c r="T28" i="175" s="1"/>
  <c r="AB99" i="175"/>
  <c r="AB98" i="175"/>
  <c r="AB97" i="175" s="1"/>
  <c r="AB96" i="175" s="1"/>
  <c r="AB28" i="175" s="1"/>
  <c r="U99" i="175"/>
  <c r="U98" i="175" s="1"/>
  <c r="U97" i="175" s="1"/>
  <c r="U96" i="175" s="1"/>
  <c r="U28" i="175" s="1"/>
  <c r="AC99" i="175"/>
  <c r="AC98" i="175"/>
  <c r="AC97" i="175" s="1"/>
  <c r="AC96" i="175" s="1"/>
  <c r="AC28" i="175" s="1"/>
  <c r="V99" i="175"/>
  <c r="V98" i="175" s="1"/>
  <c r="V97" i="175" s="1"/>
  <c r="V96" i="175" s="1"/>
  <c r="V28" i="175" s="1"/>
  <c r="Z99" i="175"/>
  <c r="Z98" i="175"/>
  <c r="Z97" i="175" s="1"/>
  <c r="Z96" i="175" s="1"/>
  <c r="Z28" i="175" s="1"/>
  <c r="X99" i="175"/>
  <c r="X98" i="175" s="1"/>
  <c r="X97" i="175" s="1"/>
  <c r="X96" i="175" s="1"/>
  <c r="X28" i="175" s="1"/>
  <c r="J86" i="175"/>
  <c r="J85" i="175"/>
  <c r="J27" i="175" s="1"/>
  <c r="Z86" i="175"/>
  <c r="Z85" i="175" s="1"/>
  <c r="Z27" i="175" s="1"/>
  <c r="R86" i="175"/>
  <c r="R85" i="175"/>
  <c r="R27" i="175" s="1"/>
  <c r="S86" i="175"/>
  <c r="S85" i="175" s="1"/>
  <c r="S27" i="175" s="1"/>
  <c r="AO80" i="175"/>
  <c r="R76" i="175"/>
  <c r="R75" i="175" s="1"/>
  <c r="Z76" i="175"/>
  <c r="Z75" i="175"/>
  <c r="Z26" i="175" s="1"/>
  <c r="X76" i="175"/>
  <c r="X75" i="175" s="1"/>
  <c r="H76" i="175"/>
  <c r="H75" i="175"/>
  <c r="H26" i="175" s="1"/>
  <c r="Q76" i="175"/>
  <c r="Q75" i="175"/>
  <c r="Q68" i="175" s="1"/>
  <c r="Q24" i="175" s="1"/>
  <c r="Y76" i="175"/>
  <c r="Y75" i="175"/>
  <c r="Y26" i="175" s="1"/>
  <c r="AA76" i="175"/>
  <c r="AA75" i="175" s="1"/>
  <c r="AA26" i="175" s="1"/>
  <c r="AG76" i="175"/>
  <c r="AG75" i="175"/>
  <c r="AG68" i="175" s="1"/>
  <c r="AG24" i="175" s="1"/>
  <c r="U76" i="175"/>
  <c r="U75" i="175"/>
  <c r="U26" i="175" s="1"/>
  <c r="P76" i="175"/>
  <c r="P75" i="175" s="1"/>
  <c r="N76" i="175"/>
  <c r="N75" i="175"/>
  <c r="N26" i="175" s="1"/>
  <c r="AO77" i="175"/>
  <c r="O76" i="175"/>
  <c r="O75" i="175"/>
  <c r="O26" i="175" s="1"/>
  <c r="W76" i="175"/>
  <c r="W75" i="175" s="1"/>
  <c r="AH76" i="175"/>
  <c r="V76" i="175"/>
  <c r="V75" i="175" s="1"/>
  <c r="W25" i="175"/>
  <c r="R49" i="175"/>
  <c r="R22" i="175"/>
  <c r="AA49" i="175"/>
  <c r="AA22" i="175"/>
  <c r="U49" i="175"/>
  <c r="U48" i="175"/>
  <c r="U21" i="175" s="1"/>
  <c r="AG49" i="175"/>
  <c r="AG48" i="175" s="1"/>
  <c r="AG21" i="175" s="1"/>
  <c r="P49" i="175"/>
  <c r="P48" i="175" s="1"/>
  <c r="P21" i="175" s="1"/>
  <c r="H49" i="175"/>
  <c r="H48" i="175" s="1"/>
  <c r="H21" i="175"/>
  <c r="Z49" i="175"/>
  <c r="Z22" i="175"/>
  <c r="J49" i="175"/>
  <c r="J22" i="175"/>
  <c r="V49" i="175"/>
  <c r="V48" i="175"/>
  <c r="V21" i="175" s="1"/>
  <c r="K49" i="175"/>
  <c r="K22" i="175" s="1"/>
  <c r="W49" i="175"/>
  <c r="W22" i="175" s="1"/>
  <c r="L49" i="175"/>
  <c r="AO51" i="175"/>
  <c r="P43" i="175"/>
  <c r="P19" i="175" s="1"/>
  <c r="P20" i="175"/>
  <c r="Y43" i="175"/>
  <c r="Y19" i="175"/>
  <c r="Y20" i="175"/>
  <c r="J20" i="175"/>
  <c r="V20" i="175"/>
  <c r="AA20" i="175"/>
  <c r="AM45" i="175"/>
  <c r="AG20" i="175"/>
  <c r="X43" i="175"/>
  <c r="X19" i="175"/>
  <c r="X20" i="175"/>
  <c r="AE43" i="175"/>
  <c r="AE19" i="175" s="1"/>
  <c r="AM19" i="175" s="1"/>
  <c r="AE20" i="175"/>
  <c r="AM44" i="175"/>
  <c r="AN46" i="175"/>
  <c r="M43" i="175"/>
  <c r="M19" i="175" s="1"/>
  <c r="M20" i="175"/>
  <c r="L43" i="175"/>
  <c r="L19" i="175"/>
  <c r="L20" i="175"/>
  <c r="AC38" i="175"/>
  <c r="T32" i="175"/>
  <c r="T31" i="175"/>
  <c r="T17" i="175"/>
  <c r="W20" i="175"/>
  <c r="W43" i="175"/>
  <c r="W19" i="175"/>
  <c r="N108" i="175"/>
  <c r="AE108" i="175"/>
  <c r="AO29" i="175"/>
  <c r="L32" i="175"/>
  <c r="L31" i="175" s="1"/>
  <c r="L17" i="175"/>
  <c r="AH40" i="175"/>
  <c r="AH39" i="175" s="1"/>
  <c r="AO39" i="175" s="1"/>
  <c r="AO41" i="175"/>
  <c r="AP71" i="175"/>
  <c r="AI70" i="175"/>
  <c r="AD77" i="175"/>
  <c r="AJ43" i="175"/>
  <c r="AJ19" i="175" s="1"/>
  <c r="AJ20" i="175"/>
  <c r="I22" i="175"/>
  <c r="I48" i="175"/>
  <c r="I21" i="175" s="1"/>
  <c r="AF112" i="175"/>
  <c r="AN112" i="175" s="1"/>
  <c r="AB22" i="175"/>
  <c r="AI46" i="175"/>
  <c r="AP46" i="175"/>
  <c r="AI45" i="175"/>
  <c r="AN33" i="175"/>
  <c r="AM38" i="175"/>
  <c r="AL38" i="175"/>
  <c r="AE35" i="175"/>
  <c r="AO65" i="175"/>
  <c r="AH64" i="175"/>
  <c r="AD66" i="175"/>
  <c r="AO66" i="175"/>
  <c r="AL66" i="175"/>
  <c r="AJ26" i="175"/>
  <c r="AE64" i="175"/>
  <c r="AE63" i="175" s="1"/>
  <c r="AE62" i="175" s="1"/>
  <c r="AE23" i="175" s="1"/>
  <c r="M36" i="175"/>
  <c r="M35" i="175"/>
  <c r="M34" i="175" s="1"/>
  <c r="M33" i="175"/>
  <c r="M17" i="175" s="1"/>
  <c r="N35" i="175"/>
  <c r="N34" i="175"/>
  <c r="N33" i="175" s="1"/>
  <c r="AO45" i="175"/>
  <c r="AH44" i="175"/>
  <c r="AI112" i="175"/>
  <c r="AP112" i="175" s="1"/>
  <c r="AN17" i="175"/>
  <c r="AF100" i="175"/>
  <c r="AJ60" i="175"/>
  <c r="AJ53" i="175"/>
  <c r="AJ49" i="175" s="1"/>
  <c r="T54" i="175"/>
  <c r="T53" i="175" s="1"/>
  <c r="T49" i="175" s="1"/>
  <c r="AD65" i="175"/>
  <c r="AP29" i="175"/>
  <c r="AN34" i="175"/>
  <c r="AP40" i="175"/>
  <c r="AI39" i="175"/>
  <c r="N46" i="175"/>
  <c r="N45" i="175"/>
  <c r="N44" i="175"/>
  <c r="AN64" i="175"/>
  <c r="AF63" i="175"/>
  <c r="AN63" i="175" s="1"/>
  <c r="AP87" i="175"/>
  <c r="AI86" i="175"/>
  <c r="AP86" i="175" s="1"/>
  <c r="AN51" i="175"/>
  <c r="AF50" i="175"/>
  <c r="AN50" i="175" s="1"/>
  <c r="AB20" i="175"/>
  <c r="X36" i="175"/>
  <c r="X35" i="175" s="1"/>
  <c r="X34" i="175"/>
  <c r="X33" i="175" s="1"/>
  <c r="X17" i="175" s="1"/>
  <c r="AO50" i="175"/>
  <c r="AE51" i="175"/>
  <c r="X54" i="175"/>
  <c r="X53" i="175"/>
  <c r="X49" i="175" s="1"/>
  <c r="X48" i="175" s="1"/>
  <c r="AF108" i="175"/>
  <c r="AN108" i="175" s="1"/>
  <c r="AP35" i="175"/>
  <c r="AI34" i="175"/>
  <c r="AC41" i="175"/>
  <c r="AC40" i="175" s="1"/>
  <c r="AC39" i="175"/>
  <c r="AC18" i="175" s="1"/>
  <c r="AD41" i="175"/>
  <c r="AD40" i="175" s="1"/>
  <c r="AD39" i="175"/>
  <c r="AD18" i="175" s="1"/>
  <c r="AE54" i="175"/>
  <c r="AM54" i="175" s="1"/>
  <c r="AM55" i="175"/>
  <c r="AM100" i="175"/>
  <c r="AL100" i="175" s="1"/>
  <c r="AL37" i="175"/>
  <c r="AE41" i="175"/>
  <c r="AM41" i="175" s="1"/>
  <c r="AL41" i="175" s="1"/>
  <c r="AF45" i="175"/>
  <c r="O20" i="175"/>
  <c r="AM20" i="175" s="1"/>
  <c r="AP41" i="175"/>
  <c r="AF41" i="175"/>
  <c r="AN41" i="175" s="1"/>
  <c r="AI64" i="175"/>
  <c r="K89" i="175"/>
  <c r="K86" i="175" s="1"/>
  <c r="K85" i="175" s="1"/>
  <c r="K27" i="175" s="1"/>
  <c r="M89" i="175"/>
  <c r="X89" i="175"/>
  <c r="X86" i="175"/>
  <c r="X85" i="175" s="1"/>
  <c r="X27" i="175" s="1"/>
  <c r="AE89" i="175"/>
  <c r="AM89" i="175"/>
  <c r="Q54" i="175"/>
  <c r="Q53" i="175"/>
  <c r="Q49" i="175" s="1"/>
  <c r="Q22" i="175" s="1"/>
  <c r="AD60" i="175"/>
  <c r="AN88" i="175"/>
  <c r="AJ115" i="175"/>
  <c r="AJ99" i="175" s="1"/>
  <c r="AJ98" i="175" s="1"/>
  <c r="AJ97" i="175" s="1"/>
  <c r="AJ96" i="175" s="1"/>
  <c r="AJ28" i="175" s="1"/>
  <c r="AI115" i="175"/>
  <c r="AP115" i="175"/>
  <c r="AH55" i="175"/>
  <c r="Y54" i="175"/>
  <c r="Y53" i="175" s="1"/>
  <c r="Y49" i="175" s="1"/>
  <c r="AL57" i="175"/>
  <c r="AD67" i="175"/>
  <c r="T76" i="175"/>
  <c r="T75" i="175"/>
  <c r="AB76" i="175"/>
  <c r="AH83" i="175"/>
  <c r="AH82" i="175" s="1"/>
  <c r="AO82" i="175" s="1"/>
  <c r="AD84" i="175"/>
  <c r="AD83" i="175"/>
  <c r="AD82" i="175" s="1"/>
  <c r="AO84" i="175"/>
  <c r="AF89" i="175"/>
  <c r="T64" i="175"/>
  <c r="T63" i="175" s="1"/>
  <c r="T62" i="175" s="1"/>
  <c r="T23" i="175" s="1"/>
  <c r="AJ65" i="175"/>
  <c r="AJ63" i="175" s="1"/>
  <c r="AJ62" i="175" s="1"/>
  <c r="AP65" i="175"/>
  <c r="AL67" i="175"/>
  <c r="AE71" i="175"/>
  <c r="AM71" i="175" s="1"/>
  <c r="AD80" i="175"/>
  <c r="AI80" i="175"/>
  <c r="AP80" i="175" s="1"/>
  <c r="AL80" i="175" s="1"/>
  <c r="AE77" i="175"/>
  <c r="AE76" i="175" s="1"/>
  <c r="AE75" i="175" s="1"/>
  <c r="AE26" i="175" s="1"/>
  <c r="AO88" i="175"/>
  <c r="AI100" i="175"/>
  <c r="AP100" i="175" s="1"/>
  <c r="AH108" i="175"/>
  <c r="AO108" i="175"/>
  <c r="M60" i="175"/>
  <c r="M54" i="175"/>
  <c r="M53" i="175" s="1"/>
  <c r="M49" i="175"/>
  <c r="AD88" i="175"/>
  <c r="AD87" i="175"/>
  <c r="AD86" i="175" s="1"/>
  <c r="AD85" i="175" s="1"/>
  <c r="AD27" i="175" s="1"/>
  <c r="O99" i="175"/>
  <c r="O98" i="175"/>
  <c r="O97" i="175" s="1"/>
  <c r="O96" i="175" s="1"/>
  <c r="O28" i="175" s="1"/>
  <c r="AA99" i="175"/>
  <c r="AA98" i="175" s="1"/>
  <c r="AA97" i="175" s="1"/>
  <c r="AA96" i="175" s="1"/>
  <c r="AA28" i="175" s="1"/>
  <c r="AM115" i="175"/>
  <c r="AN77" i="175"/>
  <c r="AF76" i="175"/>
  <c r="AO87" i="175"/>
  <c r="M100" i="175"/>
  <c r="M99" i="175"/>
  <c r="M98" i="175" s="1"/>
  <c r="M97" i="175" s="1"/>
  <c r="M96" i="175" s="1"/>
  <c r="M28" i="175" s="1"/>
  <c r="N100" i="175"/>
  <c r="AE112" i="175"/>
  <c r="AM112" i="175" s="1"/>
  <c r="AL112" i="175" s="1"/>
  <c r="X71" i="175"/>
  <c r="X70" i="175" s="1"/>
  <c r="X69" i="175"/>
  <c r="X25" i="175" s="1"/>
  <c r="AM80" i="175"/>
  <c r="AM84" i="175"/>
  <c r="AE83" i="175"/>
  <c r="AH86" i="175"/>
  <c r="AH85" i="175" s="1"/>
  <c r="AO85" i="175" s="1"/>
  <c r="AH100" i="175"/>
  <c r="AO71" i="175"/>
  <c r="AH70" i="175"/>
  <c r="AI77" i="175"/>
  <c r="AI76" i="175" s="1"/>
  <c r="AI75" i="175" s="1"/>
  <c r="AP75" i="175" s="1"/>
  <c r="AH115" i="175"/>
  <c r="P87" i="175"/>
  <c r="P86" i="175" s="1"/>
  <c r="P85" i="175" s="1"/>
  <c r="P27" i="175" s="1"/>
  <c r="N112" i="175"/>
  <c r="N99" i="175" s="1"/>
  <c r="N98" i="175" s="1"/>
  <c r="N97" i="175" s="1"/>
  <c r="N96" i="175" s="1"/>
  <c r="N28" i="175" s="1"/>
  <c r="AN107" i="174"/>
  <c r="Y48" i="173"/>
  <c r="Y47" i="173" s="1"/>
  <c r="Y20" i="173" s="1"/>
  <c r="U98" i="174"/>
  <c r="U97" i="174"/>
  <c r="U96" i="174" s="1"/>
  <c r="U95" i="174" s="1"/>
  <c r="U27" i="174" s="1"/>
  <c r="AC98" i="174"/>
  <c r="AC97" i="174" s="1"/>
  <c r="AC96" i="174" s="1"/>
  <c r="AC95" i="174" s="1"/>
  <c r="AC27" i="174"/>
  <c r="AN114" i="174"/>
  <c r="AO112" i="174"/>
  <c r="AL112" i="174" s="1"/>
  <c r="AL111" i="174" s="1"/>
  <c r="AD112" i="174"/>
  <c r="AD111" i="174"/>
  <c r="V98" i="174"/>
  <c r="V97" i="174"/>
  <c r="V96" i="174" s="1"/>
  <c r="V95" i="174"/>
  <c r="V27" i="174" s="1"/>
  <c r="Z98" i="174"/>
  <c r="Z97" i="174" s="1"/>
  <c r="Z96" i="174"/>
  <c r="Z95" i="174" s="1"/>
  <c r="Z27" i="174" s="1"/>
  <c r="O98" i="174"/>
  <c r="O97" i="174"/>
  <c r="O96" i="174" s="1"/>
  <c r="O95" i="174"/>
  <c r="O27" i="174" s="1"/>
  <c r="AA98" i="174"/>
  <c r="AA97" i="174" s="1"/>
  <c r="AA96" i="174"/>
  <c r="AA95" i="174" s="1"/>
  <c r="AA27" i="174" s="1"/>
  <c r="H98" i="174"/>
  <c r="H97" i="174"/>
  <c r="H96" i="174" s="1"/>
  <c r="H95" i="174"/>
  <c r="H27" i="174" s="1"/>
  <c r="X98" i="174"/>
  <c r="X97" i="174" s="1"/>
  <c r="X96" i="174"/>
  <c r="X95" i="174" s="1"/>
  <c r="X27" i="174" s="1"/>
  <c r="N88" i="174"/>
  <c r="N85" i="174"/>
  <c r="N84" i="174" s="1"/>
  <c r="N26" i="174"/>
  <c r="Z85" i="174"/>
  <c r="Z84" i="174"/>
  <c r="Z26" i="174" s="1"/>
  <c r="J85" i="174"/>
  <c r="J84" i="174" s="1"/>
  <c r="J26" i="174"/>
  <c r="T85" i="174"/>
  <c r="T84" i="174"/>
  <c r="AB85" i="174"/>
  <c r="AB84" i="174" s="1"/>
  <c r="AB26" i="174"/>
  <c r="V85" i="174"/>
  <c r="V84" i="174" s="1"/>
  <c r="V26" i="174"/>
  <c r="R85" i="174"/>
  <c r="R84" i="174" s="1"/>
  <c r="M85" i="174"/>
  <c r="M84" i="174"/>
  <c r="M26" i="174" s="1"/>
  <c r="H85" i="174"/>
  <c r="H84" i="174" s="1"/>
  <c r="H26" i="174" s="1"/>
  <c r="AC85" i="174"/>
  <c r="AC84" i="174"/>
  <c r="U85" i="174"/>
  <c r="U84" i="174" s="1"/>
  <c r="L85" i="174"/>
  <c r="L84" i="174"/>
  <c r="L26" i="174" s="1"/>
  <c r="AQ86" i="174"/>
  <c r="Y85" i="174"/>
  <c r="Y84" i="174"/>
  <c r="K85" i="174"/>
  <c r="K84" i="174" s="1"/>
  <c r="K26" i="174"/>
  <c r="O85" i="174"/>
  <c r="O84" i="174"/>
  <c r="O26" i="174" s="1"/>
  <c r="AP82" i="174"/>
  <c r="Q74" i="174"/>
  <c r="Q25" i="174"/>
  <c r="AN82" i="174"/>
  <c r="AA74" i="174"/>
  <c r="AG74" i="174"/>
  <c r="AN81" i="174"/>
  <c r="S75" i="174"/>
  <c r="S74" i="174"/>
  <c r="Z75" i="174"/>
  <c r="Z74" i="174" s="1"/>
  <c r="U74" i="174"/>
  <c r="U25" i="174"/>
  <c r="V74" i="174"/>
  <c r="V25" i="174"/>
  <c r="N75" i="174"/>
  <c r="N74" i="174"/>
  <c r="R24" i="174"/>
  <c r="P24" i="174"/>
  <c r="L47" i="174"/>
  <c r="L20" i="174" s="1"/>
  <c r="J47" i="174"/>
  <c r="J20" i="174" s="1"/>
  <c r="U48" i="174"/>
  <c r="H48" i="174"/>
  <c r="K48" i="174"/>
  <c r="W47" i="174"/>
  <c r="W20" i="174" s="1"/>
  <c r="J21" i="174"/>
  <c r="Q47" i="174"/>
  <c r="Q20" i="174" s="1"/>
  <c r="Q15" i="174" s="1"/>
  <c r="Q14" i="174" s="1"/>
  <c r="Y48" i="174"/>
  <c r="Z48" i="174"/>
  <c r="AQ53" i="174"/>
  <c r="AO50" i="174"/>
  <c r="AE49" i="174"/>
  <c r="AN49" i="174" s="1"/>
  <c r="L21" i="174"/>
  <c r="AH49" i="174"/>
  <c r="AG47" i="174"/>
  <c r="AG20" i="174" s="1"/>
  <c r="T19" i="174"/>
  <c r="T42" i="174"/>
  <c r="T18" i="174"/>
  <c r="O42" i="174"/>
  <c r="P19" i="174"/>
  <c r="L42" i="174"/>
  <c r="L18" i="174"/>
  <c r="L19" i="174"/>
  <c r="U19" i="174"/>
  <c r="U42" i="174"/>
  <c r="U18" i="174"/>
  <c r="W19" i="174"/>
  <c r="W42" i="174"/>
  <c r="W18" i="174" s="1"/>
  <c r="Y19" i="174"/>
  <c r="AO45" i="174"/>
  <c r="H31" i="174"/>
  <c r="H30" i="174" s="1"/>
  <c r="H16" i="174"/>
  <c r="AF33" i="174"/>
  <c r="AO33" i="174" s="1"/>
  <c r="AN103" i="174"/>
  <c r="AE99" i="174"/>
  <c r="AN99" i="174" s="1"/>
  <c r="AD103" i="174"/>
  <c r="AB19" i="174"/>
  <c r="AB18" i="174"/>
  <c r="AO49" i="174"/>
  <c r="P48" i="174"/>
  <c r="P47" i="174" s="1"/>
  <c r="P20" i="174" s="1"/>
  <c r="P15" i="174" s="1"/>
  <c r="P14" i="174" s="1"/>
  <c r="AD44" i="174"/>
  <c r="AD43" i="174" s="1"/>
  <c r="AD45" i="174"/>
  <c r="AO38" i="174"/>
  <c r="AO17" i="174" s="1"/>
  <c r="R42" i="174"/>
  <c r="R18" i="174" s="1"/>
  <c r="R19" i="174"/>
  <c r="AJ60" i="174"/>
  <c r="AC60" i="174"/>
  <c r="M60" i="174"/>
  <c r="AH63" i="174"/>
  <c r="AH62" i="174" s="1"/>
  <c r="AP62" i="174" s="1"/>
  <c r="T31" i="174"/>
  <c r="T30" i="174"/>
  <c r="T16" i="174"/>
  <c r="AI38" i="174"/>
  <c r="AQ38" i="174" s="1"/>
  <c r="AQ17" i="174" s="1"/>
  <c r="AQ44" i="174"/>
  <c r="K31" i="174"/>
  <c r="K30" i="174" s="1"/>
  <c r="K16" i="174"/>
  <c r="K42" i="174"/>
  <c r="K18" i="174" s="1"/>
  <c r="K19" i="174"/>
  <c r="AI50" i="174"/>
  <c r="T25" i="174"/>
  <c r="S32" i="174"/>
  <c r="S16" i="174" s="1"/>
  <c r="AQ34" i="174"/>
  <c r="M31" i="174"/>
  <c r="M30" i="174"/>
  <c r="M16" i="174"/>
  <c r="J42" i="174"/>
  <c r="J18" i="174" s="1"/>
  <c r="J19" i="174"/>
  <c r="S42" i="174"/>
  <c r="S18" i="174"/>
  <c r="S19" i="174"/>
  <c r="AA42" i="174"/>
  <c r="AA18" i="174" s="1"/>
  <c r="AA19" i="174"/>
  <c r="AO39" i="174"/>
  <c r="AF43" i="174"/>
  <c r="AA48" i="174"/>
  <c r="AA21" i="174" s="1"/>
  <c r="AE53" i="174"/>
  <c r="AO116" i="174"/>
  <c r="AD116" i="174"/>
  <c r="AD114" i="174"/>
  <c r="L16" i="174"/>
  <c r="N34" i="174"/>
  <c r="N33" i="174" s="1"/>
  <c r="N32" i="174"/>
  <c r="AQ43" i="174"/>
  <c r="AQ19" i="174" s="1"/>
  <c r="AI42" i="174"/>
  <c r="S48" i="174"/>
  <c r="M50" i="174"/>
  <c r="M49" i="174" s="1"/>
  <c r="N50" i="174"/>
  <c r="N49" i="174" s="1"/>
  <c r="T57" i="174"/>
  <c r="AH76" i="174"/>
  <c r="AO73" i="174"/>
  <c r="AD73" i="174"/>
  <c r="AD118" i="174"/>
  <c r="AP34" i="174"/>
  <c r="AH33" i="174"/>
  <c r="AH44" i="174"/>
  <c r="AP44" i="174" s="1"/>
  <c r="N53" i="174"/>
  <c r="N52" i="174"/>
  <c r="AL60" i="174"/>
  <c r="AE44" i="174"/>
  <c r="X34" i="174"/>
  <c r="X33" i="174" s="1"/>
  <c r="X32" i="174" s="1"/>
  <c r="X16" i="174" s="1"/>
  <c r="AB48" i="174"/>
  <c r="AB21" i="174" s="1"/>
  <c r="AQ52" i="174"/>
  <c r="AE45" i="174"/>
  <c r="AN45" i="174"/>
  <c r="AE34" i="174"/>
  <c r="I48" i="174"/>
  <c r="M63" i="174"/>
  <c r="M62" i="174"/>
  <c r="M61" i="174" s="1"/>
  <c r="M22" i="174"/>
  <c r="N63" i="174"/>
  <c r="N62" i="174"/>
  <c r="N61" i="174" s="1"/>
  <c r="N22" i="174" s="1"/>
  <c r="M72" i="174"/>
  <c r="N70" i="174"/>
  <c r="N69" i="174" s="1"/>
  <c r="N68" i="174"/>
  <c r="N24" i="174" s="1"/>
  <c r="T63" i="174"/>
  <c r="T62" i="174" s="1"/>
  <c r="T61" i="174"/>
  <c r="T22" i="174" s="1"/>
  <c r="AN76" i="174"/>
  <c r="AE75" i="174"/>
  <c r="AP116" i="174"/>
  <c r="AH114" i="174"/>
  <c r="AP114" i="174"/>
  <c r="AD72" i="174"/>
  <c r="AD70" i="174" s="1"/>
  <c r="AF75" i="174"/>
  <c r="AO76" i="174"/>
  <c r="Y63" i="174"/>
  <c r="Y62" i="174"/>
  <c r="Y61" i="174" s="1"/>
  <c r="Y22" i="174"/>
  <c r="Y74" i="174"/>
  <c r="AQ99" i="174"/>
  <c r="N107" i="174"/>
  <c r="N98" i="174"/>
  <c r="N97" i="174" s="1"/>
  <c r="N96" i="174" s="1"/>
  <c r="N95" i="174" s="1"/>
  <c r="N27" i="174" s="1"/>
  <c r="M44" i="174"/>
  <c r="M43" i="174"/>
  <c r="AF62" i="174"/>
  <c r="AI63" i="174"/>
  <c r="AI62" i="174" s="1"/>
  <c r="AE63" i="174"/>
  <c r="J74" i="174"/>
  <c r="T98" i="174"/>
  <c r="T97" i="174"/>
  <c r="T96" i="174" s="1"/>
  <c r="T95" i="174" s="1"/>
  <c r="T27" i="174" s="1"/>
  <c r="AB98" i="174"/>
  <c r="AB97" i="174" s="1"/>
  <c r="AB96" i="174" s="1"/>
  <c r="AB95" i="174" s="1"/>
  <c r="AB27" i="174" s="1"/>
  <c r="AE111" i="174"/>
  <c r="AN111" i="174"/>
  <c r="AI76" i="174"/>
  <c r="AL80" i="174"/>
  <c r="AL79" i="174" s="1"/>
  <c r="AL75" i="174" s="1"/>
  <c r="AL74" i="174" s="1"/>
  <c r="AL25" i="174"/>
  <c r="AH81" i="174"/>
  <c r="AP81" i="174"/>
  <c r="M99" i="174"/>
  <c r="M98" i="174"/>
  <c r="M97" i="174" s="1"/>
  <c r="M96" i="174" s="1"/>
  <c r="M95" i="174" s="1"/>
  <c r="M27" i="174" s="1"/>
  <c r="M76" i="174"/>
  <c r="M75" i="174" s="1"/>
  <c r="M74" i="174"/>
  <c r="M25" i="174" s="1"/>
  <c r="AQ79" i="174"/>
  <c r="AO82" i="174"/>
  <c r="AF81" i="174"/>
  <c r="AO81" i="174"/>
  <c r="AI82" i="174"/>
  <c r="AE88" i="174"/>
  <c r="AF99" i="174"/>
  <c r="AD104" i="174"/>
  <c r="AD99" i="174" s="1"/>
  <c r="AN104" i="174"/>
  <c r="AI114" i="174"/>
  <c r="AQ114" i="174" s="1"/>
  <c r="AD90" i="174"/>
  <c r="AN90" i="174"/>
  <c r="AO86" i="174"/>
  <c r="X88" i="174"/>
  <c r="X85" i="174"/>
  <c r="X84" i="174" s="1"/>
  <c r="X26" i="174"/>
  <c r="W98" i="174"/>
  <c r="W97" i="174"/>
  <c r="W96" i="174" s="1"/>
  <c r="W95" i="174" s="1"/>
  <c r="W27" i="174" s="1"/>
  <c r="AH99" i="174"/>
  <c r="AF114" i="174"/>
  <c r="AO114" i="174"/>
  <c r="N118" i="174"/>
  <c r="AH86" i="174"/>
  <c r="AD100" i="174"/>
  <c r="AO100" i="174"/>
  <c r="AP101" i="174"/>
  <c r="AN108" i="174"/>
  <c r="AD108" i="174"/>
  <c r="AD107" i="174"/>
  <c r="AH111" i="174"/>
  <c r="AP111" i="174"/>
  <c r="W70" i="174"/>
  <c r="W69" i="174"/>
  <c r="W68" i="174" s="1"/>
  <c r="T98" i="173"/>
  <c r="T97" i="173" s="1"/>
  <c r="T96" i="173"/>
  <c r="T95" i="173" s="1"/>
  <c r="T27" i="173" s="1"/>
  <c r="AB97" i="173"/>
  <c r="AB96" i="173" s="1"/>
  <c r="AB95" i="173" s="1"/>
  <c r="AB27" i="173" s="1"/>
  <c r="H98" i="173"/>
  <c r="H97" i="173" s="1"/>
  <c r="H96" i="173" s="1"/>
  <c r="H95" i="173" s="1"/>
  <c r="H27" i="173" s="1"/>
  <c r="W98" i="173"/>
  <c r="W97" i="173" s="1"/>
  <c r="W96" i="173"/>
  <c r="W95" i="173" s="1"/>
  <c r="W27" i="173" s="1"/>
  <c r="Y97" i="173"/>
  <c r="Y96" i="173" s="1"/>
  <c r="Y95" i="173" s="1"/>
  <c r="Y27" i="173" s="1"/>
  <c r="U98" i="173"/>
  <c r="U97" i="173" s="1"/>
  <c r="U96" i="173" s="1"/>
  <c r="U95" i="173" s="1"/>
  <c r="U27" i="173"/>
  <c r="AC97" i="173"/>
  <c r="AC96" i="173" s="1"/>
  <c r="AC95" i="173"/>
  <c r="AC27" i="173" s="1"/>
  <c r="V98" i="173"/>
  <c r="V97" i="173" s="1"/>
  <c r="V96" i="173"/>
  <c r="V95" i="173" s="1"/>
  <c r="V27" i="173" s="1"/>
  <c r="X97" i="173"/>
  <c r="X96" i="173" s="1"/>
  <c r="X95" i="173" s="1"/>
  <c r="X27" i="173" s="1"/>
  <c r="O98" i="173"/>
  <c r="O97" i="173" s="1"/>
  <c r="O96" i="173" s="1"/>
  <c r="O95" i="173" s="1"/>
  <c r="O27" i="173" s="1"/>
  <c r="AA97" i="173"/>
  <c r="AA96" i="173" s="1"/>
  <c r="AA95" i="173"/>
  <c r="AA27" i="173" s="1"/>
  <c r="A102" i="173"/>
  <c r="A105" i="173"/>
  <c r="A106" i="173"/>
  <c r="A109" i="173"/>
  <c r="A110" i="173"/>
  <c r="A113" i="173"/>
  <c r="A115" i="173"/>
  <c r="A117" i="173"/>
  <c r="Z98" i="173"/>
  <c r="Z97" i="173" s="1"/>
  <c r="Z96" i="173"/>
  <c r="Z95" i="173" s="1"/>
  <c r="Z27" i="173" s="1"/>
  <c r="N85" i="173"/>
  <c r="N84" i="173" s="1"/>
  <c r="N26" i="173" s="1"/>
  <c r="R85" i="173"/>
  <c r="R84" i="173"/>
  <c r="R26" i="173" s="1"/>
  <c r="W85" i="173"/>
  <c r="W84" i="173" s="1"/>
  <c r="W26" i="173" s="1"/>
  <c r="O85" i="173"/>
  <c r="O84" i="173"/>
  <c r="AO91" i="173"/>
  <c r="AQ88" i="173"/>
  <c r="AB84" i="173"/>
  <c r="AB26" i="173" s="1"/>
  <c r="H85" i="173"/>
  <c r="H84" i="173" s="1"/>
  <c r="H26" i="173"/>
  <c r="Z84" i="173"/>
  <c r="Z26" i="173" s="1"/>
  <c r="T85" i="173"/>
  <c r="T84" i="173" s="1"/>
  <c r="T26" i="173" s="1"/>
  <c r="S84" i="173"/>
  <c r="U85" i="173"/>
  <c r="U84" i="173" s="1"/>
  <c r="U26" i="173"/>
  <c r="AA84" i="173"/>
  <c r="AA26" i="173" s="1"/>
  <c r="AC85" i="173"/>
  <c r="AC84" i="173" s="1"/>
  <c r="AC26" i="173" s="1"/>
  <c r="J85" i="173"/>
  <c r="J84" i="173"/>
  <c r="J26" i="173" s="1"/>
  <c r="L85" i="173"/>
  <c r="L84" i="173" s="1"/>
  <c r="K84" i="173"/>
  <c r="K26" i="173" s="1"/>
  <c r="L74" i="173"/>
  <c r="L25" i="173" s="1"/>
  <c r="AP82" i="173"/>
  <c r="J74" i="173"/>
  <c r="J25" i="173"/>
  <c r="Z25" i="173"/>
  <c r="K25" i="173"/>
  <c r="I74" i="173"/>
  <c r="Y74" i="173"/>
  <c r="Y25" i="173" s="1"/>
  <c r="S74" i="173"/>
  <c r="S25" i="173" s="1"/>
  <c r="AA74" i="173"/>
  <c r="U75" i="173"/>
  <c r="U74" i="173" s="1"/>
  <c r="U25" i="173"/>
  <c r="AC74" i="173"/>
  <c r="AC25" i="173" s="1"/>
  <c r="AO79" i="173"/>
  <c r="AG25" i="173"/>
  <c r="T75" i="173"/>
  <c r="T74" i="173"/>
  <c r="AB75" i="173"/>
  <c r="AB74" i="173" s="1"/>
  <c r="AB25" i="173"/>
  <c r="Q75" i="173"/>
  <c r="Q74" i="173"/>
  <c r="W25" i="173"/>
  <c r="N70" i="173"/>
  <c r="N69" i="173"/>
  <c r="N68" i="173" s="1"/>
  <c r="N24" i="173"/>
  <c r="AP63" i="173"/>
  <c r="H48" i="173"/>
  <c r="H47" i="173"/>
  <c r="H20" i="173" s="1"/>
  <c r="AA48" i="173"/>
  <c r="AA21" i="173" s="1"/>
  <c r="Q48" i="173"/>
  <c r="Q21" i="173" s="1"/>
  <c r="Z48" i="173"/>
  <c r="I48" i="173"/>
  <c r="S48" i="173"/>
  <c r="AO52" i="173"/>
  <c r="J48" i="173"/>
  <c r="AQ39" i="173"/>
  <c r="R32" i="173"/>
  <c r="H31" i="173"/>
  <c r="H30" i="173"/>
  <c r="H16" i="173"/>
  <c r="J31" i="173"/>
  <c r="J30" i="173" s="1"/>
  <c r="J16" i="173"/>
  <c r="AF32" i="173"/>
  <c r="AP34" i="173"/>
  <c r="V42" i="173"/>
  <c r="V18" i="173" s="1"/>
  <c r="V19" i="173"/>
  <c r="W47" i="173"/>
  <c r="W20" i="173" s="1"/>
  <c r="Q22" i="173"/>
  <c r="L31" i="173"/>
  <c r="L30" i="173"/>
  <c r="L16" i="173"/>
  <c r="T19" i="173"/>
  <c r="X34" i="173"/>
  <c r="X33" i="173"/>
  <c r="X32" i="173" s="1"/>
  <c r="X16" i="173" s="1"/>
  <c r="T16" i="173"/>
  <c r="T30" i="173"/>
  <c r="AC34" i="173"/>
  <c r="AC33" i="173"/>
  <c r="AC32" i="173" s="1"/>
  <c r="AC16" i="173" s="1"/>
  <c r="AD34" i="173"/>
  <c r="AD33" i="173"/>
  <c r="AD32" i="173" s="1"/>
  <c r="AD16" i="173"/>
  <c r="AC40" i="173"/>
  <c r="AC39" i="173" s="1"/>
  <c r="AC38" i="173"/>
  <c r="AC17" i="173" s="1"/>
  <c r="AD40" i="173"/>
  <c r="AD39" i="173" s="1"/>
  <c r="AD38" i="173"/>
  <c r="AD17" i="173" s="1"/>
  <c r="AP44" i="173"/>
  <c r="AH43" i="173"/>
  <c r="AI53" i="173"/>
  <c r="AE63" i="173"/>
  <c r="AF75" i="173"/>
  <c r="AO75" i="173" s="1"/>
  <c r="AP40" i="173"/>
  <c r="AE40" i="173"/>
  <c r="AQ44" i="173"/>
  <c r="AI43" i="173"/>
  <c r="AP62" i="173"/>
  <c r="AQ40" i="173"/>
  <c r="AF40" i="173"/>
  <c r="AD46" i="173"/>
  <c r="AC46" i="173" s="1"/>
  <c r="AC44" i="173" s="1"/>
  <c r="AG48" i="173"/>
  <c r="AG21" i="173" s="1"/>
  <c r="AF49" i="173"/>
  <c r="AF48" i="173" s="1"/>
  <c r="AI63" i="173"/>
  <c r="N34" i="173"/>
  <c r="N33" i="173" s="1"/>
  <c r="N32" i="173"/>
  <c r="N16" i="173" s="1"/>
  <c r="AO46" i="173"/>
  <c r="AL46" i="173" s="1"/>
  <c r="AF44" i="173"/>
  <c r="L48" i="173"/>
  <c r="AH49" i="173"/>
  <c r="AP50" i="173"/>
  <c r="N53" i="173"/>
  <c r="N52" i="173"/>
  <c r="AE70" i="173"/>
  <c r="AE34" i="173"/>
  <c r="AE33" i="173" s="1"/>
  <c r="AE32" i="173" s="1"/>
  <c r="AN32" i="173" s="1"/>
  <c r="Q45" i="173"/>
  <c r="X48" i="173"/>
  <c r="X21" i="173" s="1"/>
  <c r="AN86" i="173"/>
  <c r="AE85" i="173"/>
  <c r="P48" i="173"/>
  <c r="AO82" i="173"/>
  <c r="AF81" i="173"/>
  <c r="AO81" i="173"/>
  <c r="AI33" i="173"/>
  <c r="AI32" i="173" s="1"/>
  <c r="AI16" i="173" s="1"/>
  <c r="AH38" i="173"/>
  <c r="AE52" i="173"/>
  <c r="AN53" i="173"/>
  <c r="AD79" i="173"/>
  <c r="AH79" i="173"/>
  <c r="AP79" i="173" s="1"/>
  <c r="M44" i="173"/>
  <c r="M43" i="173" s="1"/>
  <c r="N50" i="173"/>
  <c r="N49" i="173" s="1"/>
  <c r="N48" i="173" s="1"/>
  <c r="T51" i="173"/>
  <c r="M51" i="173" s="1"/>
  <c r="T53" i="173"/>
  <c r="T52" i="173" s="1"/>
  <c r="AI79" i="173"/>
  <c r="AQ79" i="173" s="1"/>
  <c r="M58" i="173"/>
  <c r="M53" i="173" s="1"/>
  <c r="M52" i="173" s="1"/>
  <c r="AN78" i="173"/>
  <c r="AE76" i="173"/>
  <c r="AN76" i="173" s="1"/>
  <c r="AD86" i="173"/>
  <c r="AN58" i="173"/>
  <c r="AN71" i="173"/>
  <c r="X71" i="173"/>
  <c r="O74" i="173"/>
  <c r="AI82" i="173"/>
  <c r="AI81" i="173" s="1"/>
  <c r="AQ81" i="173" s="1"/>
  <c r="AH86" i="173"/>
  <c r="AE99" i="173"/>
  <c r="AN46" i="173"/>
  <c r="AH53" i="173"/>
  <c r="AQ86" i="173"/>
  <c r="AD51" i="173"/>
  <c r="AD50" i="173" s="1"/>
  <c r="AO63" i="173"/>
  <c r="AF62" i="173"/>
  <c r="AO62" i="173" s="1"/>
  <c r="N63" i="173"/>
  <c r="N62" i="173"/>
  <c r="N61" i="173" s="1"/>
  <c r="N22" i="173" s="1"/>
  <c r="M63" i="173"/>
  <c r="M62" i="173"/>
  <c r="M61" i="173" s="1"/>
  <c r="M22" i="173"/>
  <c r="W70" i="173"/>
  <c r="W69" i="173"/>
  <c r="W68" i="173" s="1"/>
  <c r="AP70" i="173"/>
  <c r="AH69" i="173"/>
  <c r="AH68" i="173" s="1"/>
  <c r="AP68" i="173" s="1"/>
  <c r="AQ71" i="173"/>
  <c r="AI70" i="173"/>
  <c r="AQ70" i="173" s="1"/>
  <c r="M85" i="173"/>
  <c r="M84" i="173" s="1"/>
  <c r="M26" i="173" s="1"/>
  <c r="AO99" i="173"/>
  <c r="AQ113" i="173"/>
  <c r="AL113" i="173"/>
  <c r="AL111" i="173" s="1"/>
  <c r="AI111" i="173"/>
  <c r="AQ111" i="173" s="1"/>
  <c r="AN81" i="173"/>
  <c r="AN82" i="173"/>
  <c r="AP89" i="173"/>
  <c r="AH88" i="173"/>
  <c r="AP88" i="173" s="1"/>
  <c r="AI99" i="173"/>
  <c r="N79" i="173"/>
  <c r="N75" i="173" s="1"/>
  <c r="AH99" i="173"/>
  <c r="AL109" i="173"/>
  <c r="AF111" i="173"/>
  <c r="AO111" i="173"/>
  <c r="AD82" i="173"/>
  <c r="AD81" i="173"/>
  <c r="AN88" i="173"/>
  <c r="AH111" i="173"/>
  <c r="AP111" i="173" s="1"/>
  <c r="H75" i="173"/>
  <c r="H74" i="173" s="1"/>
  <c r="X94" i="173"/>
  <c r="AN107" i="173"/>
  <c r="N114" i="173"/>
  <c r="M98" i="173"/>
  <c r="M97" i="173" s="1"/>
  <c r="M96" i="173" s="1"/>
  <c r="M95" i="173" s="1"/>
  <c r="M27" i="173"/>
  <c r="AD110" i="173"/>
  <c r="AN110" i="173"/>
  <c r="AM110" i="173" s="1"/>
  <c r="AM107" i="173" s="1"/>
  <c r="N76" i="173"/>
  <c r="AD89" i="173"/>
  <c r="AD88" i="173" s="1"/>
  <c r="AD85" i="173" s="1"/>
  <c r="AF107" i="173"/>
  <c r="AO107" i="173"/>
  <c r="AD113" i="173"/>
  <c r="AD111" i="173" s="1"/>
  <c r="Q26" i="175"/>
  <c r="AM43" i="175"/>
  <c r="AM48" i="174"/>
  <c r="AM47" i="174" s="1"/>
  <c r="AM20" i="174" s="1"/>
  <c r="AL46" i="175"/>
  <c r="M66" i="175"/>
  <c r="M64" i="175"/>
  <c r="M63" i="175" s="1"/>
  <c r="M62" i="175"/>
  <c r="M23" i="175" s="1"/>
  <c r="AN44" i="173"/>
  <c r="N32" i="179"/>
  <c r="AI33" i="179"/>
  <c r="AM46" i="173"/>
  <c r="AJ18" i="179"/>
  <c r="N35" i="179"/>
  <c r="AI36" i="179"/>
  <c r="W21" i="174"/>
  <c r="H22" i="175"/>
  <c r="AD99" i="173"/>
  <c r="Q67" i="174"/>
  <c r="Q23" i="174" s="1"/>
  <c r="H21" i="173"/>
  <c r="AH69" i="174"/>
  <c r="AP69" i="174"/>
  <c r="AA48" i="175"/>
  <c r="AA21" i="175" s="1"/>
  <c r="N87" i="175"/>
  <c r="N86" i="175" s="1"/>
  <c r="N85" i="175" s="1"/>
  <c r="N27" i="175" s="1"/>
  <c r="AQ76" i="173"/>
  <c r="M86" i="175"/>
  <c r="M85" i="175" s="1"/>
  <c r="O48" i="175"/>
  <c r="O21" i="175"/>
  <c r="I68" i="175"/>
  <c r="I24" i="175"/>
  <c r="L68" i="175"/>
  <c r="L24" i="175" s="1"/>
  <c r="U22" i="175"/>
  <c r="AJ97" i="173"/>
  <c r="AJ96" i="173" s="1"/>
  <c r="AJ95" i="173" s="1"/>
  <c r="AJ27" i="173" s="1"/>
  <c r="AL110" i="173"/>
  <c r="AL78" i="173"/>
  <c r="AM78" i="173"/>
  <c r="AL103" i="174"/>
  <c r="AJ19" i="173"/>
  <c r="AM111" i="173"/>
  <c r="AL58" i="173"/>
  <c r="AL53" i="173" s="1"/>
  <c r="AL52" i="173" s="1"/>
  <c r="AM58" i="173"/>
  <c r="AM53" i="173" s="1"/>
  <c r="AM52" i="173" s="1"/>
  <c r="AL104" i="174"/>
  <c r="AM104" i="174"/>
  <c r="P67" i="174"/>
  <c r="P23" i="174" s="1"/>
  <c r="AM91" i="173"/>
  <c r="AN50" i="173"/>
  <c r="AE49" i="173"/>
  <c r="AN49" i="173"/>
  <c r="AM112" i="174"/>
  <c r="AM111" i="174" s="1"/>
  <c r="V21" i="173"/>
  <c r="AE18" i="173"/>
  <c r="AN18" i="173"/>
  <c r="AN42" i="173"/>
  <c r="O47" i="173"/>
  <c r="O20" i="173" s="1"/>
  <c r="I67" i="174"/>
  <c r="I23" i="174" s="1"/>
  <c r="J68" i="175"/>
  <c r="J24" i="175" s="1"/>
  <c r="N22" i="175"/>
  <c r="N21" i="175"/>
  <c r="R48" i="175"/>
  <c r="R21" i="175"/>
  <c r="AD35" i="175"/>
  <c r="AD34" i="175" s="1"/>
  <c r="AD33" i="175" s="1"/>
  <c r="AD17" i="175" s="1"/>
  <c r="AB75" i="175"/>
  <c r="AB26" i="175" s="1"/>
  <c r="AL88" i="175"/>
  <c r="K48" i="175"/>
  <c r="K21" i="175" s="1"/>
  <c r="AI82" i="175"/>
  <c r="AP82" i="175" s="1"/>
  <c r="AP83" i="175"/>
  <c r="AD76" i="175"/>
  <c r="AD75" i="175" s="1"/>
  <c r="AG16" i="175"/>
  <c r="AG15" i="175" s="1"/>
  <c r="P22" i="175"/>
  <c r="Z48" i="175"/>
  <c r="Z21" i="175"/>
  <c r="J48" i="175"/>
  <c r="J21" i="175"/>
  <c r="AG22" i="175"/>
  <c r="V22" i="175"/>
  <c r="W48" i="175"/>
  <c r="W21" i="175" s="1"/>
  <c r="AJ22" i="175"/>
  <c r="AP34" i="175"/>
  <c r="AI33" i="175"/>
  <c r="AP33" i="175" s="1"/>
  <c r="AI85" i="175"/>
  <c r="AP77" i="175"/>
  <c r="AC51" i="175"/>
  <c r="AC50" i="175" s="1"/>
  <c r="AD51" i="175"/>
  <c r="AD50" i="175" s="1"/>
  <c r="AE34" i="175"/>
  <c r="AM35" i="175"/>
  <c r="AL35" i="175"/>
  <c r="Q48" i="175"/>
  <c r="Q21" i="175" s="1"/>
  <c r="Q16" i="175"/>
  <c r="Q15" i="175" s="1"/>
  <c r="AP70" i="175"/>
  <c r="AI69" i="175"/>
  <c r="AM83" i="175"/>
  <c r="AE82" i="175"/>
  <c r="AM82" i="175"/>
  <c r="AN89" i="175"/>
  <c r="AL89" i="175"/>
  <c r="V26" i="175"/>
  <c r="AC60" i="175"/>
  <c r="AO44" i="175"/>
  <c r="AH43" i="175"/>
  <c r="AH20" i="175"/>
  <c r="AO20" i="175" s="1"/>
  <c r="AM64" i="175"/>
  <c r="AL64" i="175" s="1"/>
  <c r="AM51" i="175"/>
  <c r="AE50" i="175"/>
  <c r="AO100" i="175"/>
  <c r="AO86" i="175"/>
  <c r="AD108" i="175"/>
  <c r="AD115" i="175"/>
  <c r="AL84" i="175"/>
  <c r="AI99" i="175"/>
  <c r="AI98" i="175" s="1"/>
  <c r="AP98" i="175" s="1"/>
  <c r="AD89" i="175"/>
  <c r="AH54" i="175"/>
  <c r="AF55" i="175"/>
  <c r="AO55" i="175"/>
  <c r="AL55" i="175" s="1"/>
  <c r="AD46" i="175"/>
  <c r="AD45" i="175"/>
  <c r="AD44" i="175" s="1"/>
  <c r="N43" i="175"/>
  <c r="N19" i="175" s="1"/>
  <c r="N20" i="175"/>
  <c r="AN100" i="175"/>
  <c r="AI63" i="175"/>
  <c r="AP63" i="175" s="1"/>
  <c r="AP64" i="175"/>
  <c r="AO64" i="175"/>
  <c r="AH63" i="175"/>
  <c r="AO63" i="175" s="1"/>
  <c r="AF62" i="175"/>
  <c r="AN62" i="175" s="1"/>
  <c r="T68" i="175"/>
  <c r="T24" i="175" s="1"/>
  <c r="T26" i="175"/>
  <c r="AF40" i="175"/>
  <c r="AN45" i="175"/>
  <c r="AF44" i="175"/>
  <c r="K68" i="175"/>
  <c r="K24" i="175" s="1"/>
  <c r="AE86" i="175"/>
  <c r="AE85" i="175" s="1"/>
  <c r="AE27" i="175" s="1"/>
  <c r="AP45" i="175"/>
  <c r="AI44" i="175"/>
  <c r="AF71" i="175"/>
  <c r="AD71" i="175"/>
  <c r="AD70" i="175"/>
  <c r="AD69" i="175" s="1"/>
  <c r="AD25" i="175"/>
  <c r="AI18" i="175"/>
  <c r="AP18" i="175"/>
  <c r="AP39" i="175"/>
  <c r="AO40" i="175"/>
  <c r="AH69" i="175"/>
  <c r="AH25" i="175" s="1"/>
  <c r="AO25" i="175" s="1"/>
  <c r="AO70" i="175"/>
  <c r="AN76" i="175"/>
  <c r="AO83" i="175"/>
  <c r="AD100" i="175"/>
  <c r="AD99" i="175" s="1"/>
  <c r="AD98" i="175" s="1"/>
  <c r="AD97" i="175" s="1"/>
  <c r="AD96" i="175" s="1"/>
  <c r="AD28" i="175" s="1"/>
  <c r="AM77" i="175"/>
  <c r="AL77" i="175" s="1"/>
  <c r="AN87" i="175"/>
  <c r="X22" i="175"/>
  <c r="X21" i="175"/>
  <c r="AD112" i="175"/>
  <c r="M32" i="175"/>
  <c r="M31" i="175" s="1"/>
  <c r="O67" i="174"/>
  <c r="O23" i="174" s="1"/>
  <c r="N48" i="174"/>
  <c r="AF32" i="174"/>
  <c r="AO118" i="174"/>
  <c r="AD63" i="174"/>
  <c r="AD62" i="174" s="1"/>
  <c r="AD61" i="174" s="1"/>
  <c r="AD22" i="174" s="1"/>
  <c r="AO75" i="174"/>
  <c r="AF74" i="174"/>
  <c r="AF61" i="174"/>
  <c r="AO62" i="174"/>
  <c r="AE17" i="174"/>
  <c r="AI49" i="174"/>
  <c r="AQ49" i="174" s="1"/>
  <c r="AQ50" i="174"/>
  <c r="AD50" i="174"/>
  <c r="AD49" i="174" s="1"/>
  <c r="AE98" i="174"/>
  <c r="AD88" i="174"/>
  <c r="AD85" i="174" s="1"/>
  <c r="AD84" i="174"/>
  <c r="AD26" i="174" s="1"/>
  <c r="AE69" i="174"/>
  <c r="AE68" i="174" s="1"/>
  <c r="AE24" i="174" s="1"/>
  <c r="AE74" i="174"/>
  <c r="AN75" i="174"/>
  <c r="AD76" i="174"/>
  <c r="AD75" i="174" s="1"/>
  <c r="AD74" i="174"/>
  <c r="T50" i="174"/>
  <c r="T49" i="174"/>
  <c r="AI81" i="174"/>
  <c r="AQ81" i="174"/>
  <c r="AQ82" i="174"/>
  <c r="Y25" i="174"/>
  <c r="AB47" i="174"/>
  <c r="AB20" i="174" s="1"/>
  <c r="AH43" i="174"/>
  <c r="AP63" i="174"/>
  <c r="AH68" i="174"/>
  <c r="X70" i="174"/>
  <c r="X69" i="174" s="1"/>
  <c r="X68" i="174" s="1"/>
  <c r="AF53" i="174"/>
  <c r="AQ76" i="174"/>
  <c r="AI75" i="174"/>
  <c r="AI74" i="174" s="1"/>
  <c r="AN34" i="174"/>
  <c r="AE33" i="174"/>
  <c r="AE32" i="174" s="1"/>
  <c r="AE16" i="174" s="1"/>
  <c r="AP33" i="174"/>
  <c r="AH32" i="174"/>
  <c r="AP32" i="174" s="1"/>
  <c r="AP16" i="174" s="1"/>
  <c r="AP76" i="174"/>
  <c r="AH75" i="174"/>
  <c r="AF19" i="174"/>
  <c r="AF88" i="174"/>
  <c r="AO99" i="174"/>
  <c r="AC34" i="174"/>
  <c r="AC33" i="174" s="1"/>
  <c r="AC32" i="174"/>
  <c r="AC16" i="174" s="1"/>
  <c r="AD34" i="174"/>
  <c r="AD33" i="174" s="1"/>
  <c r="AD32" i="174"/>
  <c r="AD16" i="174" s="1"/>
  <c r="S47" i="174"/>
  <c r="S20" i="174" s="1"/>
  <c r="S21" i="174"/>
  <c r="O47" i="174"/>
  <c r="O20" i="174" s="1"/>
  <c r="AC45" i="174"/>
  <c r="AC44" i="174"/>
  <c r="AC43" i="174"/>
  <c r="AC19" i="174" s="1"/>
  <c r="AN63" i="174"/>
  <c r="AE62" i="174"/>
  <c r="AE61" i="174" s="1"/>
  <c r="AN61" i="174" s="1"/>
  <c r="AN22" i="174" s="1"/>
  <c r="AJ57" i="174"/>
  <c r="AJ53" i="174" s="1"/>
  <c r="AJ52" i="174" s="1"/>
  <c r="AJ48" i="174" s="1"/>
  <c r="AQ63" i="174"/>
  <c r="AN44" i="174"/>
  <c r="AE43" i="174"/>
  <c r="AN53" i="174"/>
  <c r="AE52" i="174"/>
  <c r="U67" i="173"/>
  <c r="U23" i="173" s="1"/>
  <c r="X88" i="173"/>
  <c r="X85" i="173" s="1"/>
  <c r="X84" i="173"/>
  <c r="X26" i="173" s="1"/>
  <c r="AG67" i="173"/>
  <c r="AG23" i="173" s="1"/>
  <c r="Y67" i="173"/>
  <c r="Y23" i="173" s="1"/>
  <c r="R67" i="173"/>
  <c r="R23" i="173" s="1"/>
  <c r="J67" i="173"/>
  <c r="J23" i="173" s="1"/>
  <c r="Z67" i="173"/>
  <c r="Z23" i="173" s="1"/>
  <c r="K67" i="173"/>
  <c r="K23" i="173" s="1"/>
  <c r="I67" i="173"/>
  <c r="I23" i="173" s="1"/>
  <c r="I25" i="173"/>
  <c r="Q47" i="173"/>
  <c r="Q20" i="173" s="1"/>
  <c r="U21" i="173"/>
  <c r="AA47" i="173"/>
  <c r="AA20" i="173" s="1"/>
  <c r="R47" i="173"/>
  <c r="R20" i="173" s="1"/>
  <c r="K47" i="173"/>
  <c r="K20" i="173" s="1"/>
  <c r="Z47" i="173"/>
  <c r="Z20" i="173" s="1"/>
  <c r="Z21" i="173"/>
  <c r="S47" i="173"/>
  <c r="S20" i="173" s="1"/>
  <c r="S21" i="173"/>
  <c r="J47" i="173"/>
  <c r="J20" i="173"/>
  <c r="J21" i="173"/>
  <c r="AB47" i="173"/>
  <c r="AB20" i="173" s="1"/>
  <c r="AB21" i="173"/>
  <c r="N31" i="173"/>
  <c r="N30" i="173" s="1"/>
  <c r="AI69" i="173"/>
  <c r="AQ69" i="173" s="1"/>
  <c r="AJ51" i="173"/>
  <c r="AJ50" i="173" s="1"/>
  <c r="AJ49" i="173" s="1"/>
  <c r="AJ48" i="173" s="1"/>
  <c r="T50" i="173"/>
  <c r="T49" i="173" s="1"/>
  <c r="T48" i="173" s="1"/>
  <c r="M50" i="173"/>
  <c r="M49" i="173" s="1"/>
  <c r="AD53" i="173"/>
  <c r="AD52" i="173" s="1"/>
  <c r="AO40" i="173"/>
  <c r="AF39" i="173"/>
  <c r="AP61" i="173"/>
  <c r="AP22" i="173"/>
  <c r="AD94" i="173"/>
  <c r="AD84" i="173"/>
  <c r="AD26" i="173" s="1"/>
  <c r="AO94" i="173"/>
  <c r="AL94" i="173" s="1"/>
  <c r="AQ82" i="173"/>
  <c r="AE75" i="173"/>
  <c r="AP49" i="173"/>
  <c r="AH42" i="173"/>
  <c r="AH19" i="173"/>
  <c r="AP19" i="173" s="1"/>
  <c r="AP43" i="173"/>
  <c r="AN34" i="173"/>
  <c r="AD45" i="173"/>
  <c r="AD44" i="173"/>
  <c r="AD43" i="173" s="1"/>
  <c r="AD42" i="173" s="1"/>
  <c r="AN40" i="173"/>
  <c r="AE39" i="173"/>
  <c r="AI52" i="173"/>
  <c r="AQ52" i="173" s="1"/>
  <c r="AQ53" i="173"/>
  <c r="AF88" i="173"/>
  <c r="AP69" i="173"/>
  <c r="M42" i="173"/>
  <c r="M18" i="173" s="1"/>
  <c r="M19" i="173"/>
  <c r="AN52" i="173"/>
  <c r="AN70" i="173"/>
  <c r="AE69" i="173"/>
  <c r="L47" i="173"/>
  <c r="L20" i="173" s="1"/>
  <c r="L21" i="173"/>
  <c r="AI62" i="173"/>
  <c r="AQ63" i="173"/>
  <c r="AP86" i="173"/>
  <c r="AH85" i="173"/>
  <c r="AP85" i="173" s="1"/>
  <c r="N74" i="173"/>
  <c r="AP99" i="173"/>
  <c r="AC51" i="173"/>
  <c r="AC50" i="173" s="1"/>
  <c r="AC49" i="173" s="1"/>
  <c r="AD49" i="173"/>
  <c r="AD48" i="173" s="1"/>
  <c r="O25" i="173"/>
  <c r="AD63" i="173"/>
  <c r="AD62" i="173" s="1"/>
  <c r="AD61" i="173"/>
  <c r="AD22" i="173" s="1"/>
  <c r="AO44" i="173"/>
  <c r="AF43" i="173"/>
  <c r="AO49" i="173"/>
  <c r="AI84" i="173"/>
  <c r="X70" i="173"/>
  <c r="X69" i="173" s="1"/>
  <c r="X68" i="173" s="1"/>
  <c r="X24" i="173" s="1"/>
  <c r="AF74" i="173"/>
  <c r="T63" i="173"/>
  <c r="T62" i="173" s="1"/>
  <c r="T61" i="173"/>
  <c r="T22" i="173" s="1"/>
  <c r="AQ33" i="173"/>
  <c r="P47" i="173"/>
  <c r="P20" i="173" s="1"/>
  <c r="P21" i="173"/>
  <c r="X47" i="173"/>
  <c r="X20" i="173" s="1"/>
  <c r="AG47" i="173"/>
  <c r="AG20" i="173" s="1"/>
  <c r="AQ43" i="173"/>
  <c r="AI42" i="173"/>
  <c r="AQ42" i="173" s="1"/>
  <c r="AI19" i="173"/>
  <c r="AN63" i="173"/>
  <c r="AE62" i="173"/>
  <c r="AE61" i="173" s="1"/>
  <c r="AN61" i="173" s="1"/>
  <c r="AM21" i="174"/>
  <c r="AI35" i="179"/>
  <c r="N31" i="179"/>
  <c r="AI32" i="179"/>
  <c r="AE48" i="173"/>
  <c r="J16" i="175"/>
  <c r="J15" i="175" s="1"/>
  <c r="AL44" i="173"/>
  <c r="AL43" i="173" s="1"/>
  <c r="AL45" i="173"/>
  <c r="AM94" i="173"/>
  <c r="AJ67" i="173"/>
  <c r="AJ23" i="173" s="1"/>
  <c r="AO69" i="175"/>
  <c r="AM86" i="175"/>
  <c r="AC46" i="175"/>
  <c r="AC45" i="175"/>
  <c r="AC44" i="175"/>
  <c r="AI27" i="175"/>
  <c r="AP27" i="175" s="1"/>
  <c r="AH75" i="175"/>
  <c r="AP99" i="175"/>
  <c r="AM63" i="175"/>
  <c r="AF85" i="175"/>
  <c r="AH18" i="175"/>
  <c r="AI62" i="175"/>
  <c r="AP62" i="175" s="1"/>
  <c r="AH62" i="175"/>
  <c r="AO62" i="175" s="1"/>
  <c r="AI17" i="175"/>
  <c r="AP17" i="175" s="1"/>
  <c r="AM76" i="175"/>
  <c r="AP44" i="175"/>
  <c r="AI43" i="175"/>
  <c r="AI20" i="175"/>
  <c r="AP20" i="175" s="1"/>
  <c r="AP69" i="175"/>
  <c r="AI25" i="175"/>
  <c r="AP25" i="175"/>
  <c r="AP76" i="175"/>
  <c r="AN55" i="175"/>
  <c r="AF54" i="175"/>
  <c r="AD55" i="175"/>
  <c r="AH19" i="175"/>
  <c r="AO19" i="175"/>
  <c r="AO43" i="175"/>
  <c r="AP68" i="174"/>
  <c r="AP24" i="174"/>
  <c r="AH24" i="174"/>
  <c r="AI48" i="174"/>
  <c r="AN33" i="174"/>
  <c r="AE25" i="174"/>
  <c r="AN43" i="174"/>
  <c r="AN19" i="174" s="1"/>
  <c r="AE19" i="174"/>
  <c r="AE42" i="174"/>
  <c r="AO88" i="174"/>
  <c r="AF85" i="174"/>
  <c r="AN69" i="174"/>
  <c r="AQ75" i="174"/>
  <c r="AH42" i="174"/>
  <c r="AH16" i="174"/>
  <c r="AN52" i="174"/>
  <c r="AE48" i="174"/>
  <c r="AF70" i="174"/>
  <c r="AF69" i="174" s="1"/>
  <c r="AD69" i="174"/>
  <c r="AD68" i="174" s="1"/>
  <c r="AD24" i="174"/>
  <c r="AO74" i="174"/>
  <c r="AO25" i="174" s="1"/>
  <c r="AF25" i="174"/>
  <c r="AC42" i="174"/>
  <c r="AC18" i="174" s="1"/>
  <c r="AH61" i="174"/>
  <c r="AC50" i="174"/>
  <c r="AC49" i="174" s="1"/>
  <c r="U15" i="173"/>
  <c r="U14" i="173" s="1"/>
  <c r="AC45" i="173"/>
  <c r="AC43" i="173"/>
  <c r="AI68" i="173"/>
  <c r="AQ68" i="173" s="1"/>
  <c r="AN33" i="173"/>
  <c r="AH18" i="173"/>
  <c r="AP18" i="173"/>
  <c r="AP42" i="173"/>
  <c r="AN69" i="173"/>
  <c r="AE68" i="173"/>
  <c r="AQ32" i="173"/>
  <c r="AI61" i="173"/>
  <c r="AQ62" i="173"/>
  <c r="AN62" i="173"/>
  <c r="AE47" i="173"/>
  <c r="M48" i="173"/>
  <c r="M21" i="173" s="1"/>
  <c r="AI18" i="173"/>
  <c r="AD19" i="173"/>
  <c r="AD18" i="173"/>
  <c r="AO43" i="173"/>
  <c r="AF42" i="173"/>
  <c r="AO42" i="173" s="1"/>
  <c r="AF19" i="173"/>
  <c r="AO19" i="173"/>
  <c r="AO39" i="173"/>
  <c r="AF38" i="173"/>
  <c r="AN39" i="173"/>
  <c r="AE38" i="173"/>
  <c r="AO98" i="173"/>
  <c r="AF70" i="173"/>
  <c r="AO71" i="173"/>
  <c r="AD71" i="173"/>
  <c r="AD70" i="173"/>
  <c r="AD69" i="173" s="1"/>
  <c r="AD68" i="173"/>
  <c r="AD24" i="173" s="1"/>
  <c r="AN48" i="173"/>
  <c r="AE21" i="173"/>
  <c r="AN21" i="173"/>
  <c r="AH24" i="173"/>
  <c r="AP24" i="173" s="1"/>
  <c r="N21" i="173"/>
  <c r="N30" i="179"/>
  <c r="AI31" i="179"/>
  <c r="AO75" i="175"/>
  <c r="AH23" i="175"/>
  <c r="AO23" i="175" s="1"/>
  <c r="AM62" i="175"/>
  <c r="AL62" i="175" s="1"/>
  <c r="AM23" i="175"/>
  <c r="AM75" i="175"/>
  <c r="AM26" i="175"/>
  <c r="AN54" i="175"/>
  <c r="AF53" i="175"/>
  <c r="AN53" i="175" s="1"/>
  <c r="AI97" i="175"/>
  <c r="AP97" i="175" s="1"/>
  <c r="AP43" i="175"/>
  <c r="AI19" i="175"/>
  <c r="AP19" i="175" s="1"/>
  <c r="AF27" i="175"/>
  <c r="AM85" i="175"/>
  <c r="AM27" i="175"/>
  <c r="AI23" i="175"/>
  <c r="AP23" i="175" s="1"/>
  <c r="AE22" i="174"/>
  <c r="AI25" i="174"/>
  <c r="AN68" i="174"/>
  <c r="AN24" i="174" s="1"/>
  <c r="AN32" i="174"/>
  <c r="AN16" i="174" s="1"/>
  <c r="AQ48" i="174"/>
  <c r="AQ21" i="174" s="1"/>
  <c r="AI21" i="174"/>
  <c r="AE18" i="174"/>
  <c r="AO70" i="174"/>
  <c r="AO70" i="173"/>
  <c r="AF69" i="173"/>
  <c r="AE22" i="173"/>
  <c r="AN22" i="173" s="1"/>
  <c r="AQ61" i="173"/>
  <c r="AI22" i="173"/>
  <c r="AQ22" i="173"/>
  <c r="AE16" i="173"/>
  <c r="AI24" i="173"/>
  <c r="AQ24" i="173" s="1"/>
  <c r="AN68" i="173"/>
  <c r="AE24" i="173"/>
  <c r="AN24" i="173"/>
  <c r="AE17" i="173"/>
  <c r="AN17" i="173"/>
  <c r="AN38" i="173"/>
  <c r="AI30" i="179"/>
  <c r="AI96" i="175"/>
  <c r="AP96" i="175" s="1"/>
  <c r="AF49" i="175"/>
  <c r="AO69" i="173"/>
  <c r="AF68" i="173"/>
  <c r="AI28" i="175"/>
  <c r="AP28" i="175" s="1"/>
  <c r="AN49" i="175"/>
  <c r="AF22" i="175"/>
  <c r="AN22" i="175" s="1"/>
  <c r="AO68" i="173"/>
  <c r="AF24" i="173"/>
  <c r="AO24" i="173" s="1"/>
  <c r="C14" i="170"/>
  <c r="AF121" i="170"/>
  <c r="AD121" i="170" s="1"/>
  <c r="AF120" i="170"/>
  <c r="AN119" i="170"/>
  <c r="AL119" i="170"/>
  <c r="AD119" i="170"/>
  <c r="AP118" i="170"/>
  <c r="AO118" i="170"/>
  <c r="AM118" i="170"/>
  <c r="AK118" i="170"/>
  <c r="AJ118" i="170"/>
  <c r="AI118" i="170"/>
  <c r="AH118" i="170"/>
  <c r="AG118" i="170"/>
  <c r="AE118" i="170"/>
  <c r="AC118" i="170"/>
  <c r="AB118" i="170"/>
  <c r="AA118" i="170"/>
  <c r="Z118" i="170"/>
  <c r="Y118" i="170"/>
  <c r="X118" i="170"/>
  <c r="W118" i="170"/>
  <c r="V118" i="170"/>
  <c r="U118" i="170"/>
  <c r="T118" i="170"/>
  <c r="S118" i="170"/>
  <c r="R118" i="170"/>
  <c r="Q118" i="170"/>
  <c r="P118" i="170"/>
  <c r="O118" i="170"/>
  <c r="M118" i="170"/>
  <c r="L118" i="170"/>
  <c r="K118" i="170"/>
  <c r="J118" i="170"/>
  <c r="I118" i="170"/>
  <c r="H118" i="170"/>
  <c r="AN121" i="170"/>
  <c r="AL121" i="170" s="1"/>
  <c r="N118" i="170"/>
  <c r="AM29" i="170"/>
  <c r="AN29" i="170"/>
  <c r="AO29" i="170"/>
  <c r="AP29" i="170"/>
  <c r="AM30" i="170"/>
  <c r="AN30" i="170"/>
  <c r="AP30" i="170"/>
  <c r="AM31" i="170"/>
  <c r="AN31" i="170"/>
  <c r="AP31" i="170"/>
  <c r="AN35" i="170"/>
  <c r="AO35" i="170"/>
  <c r="AP35" i="170"/>
  <c r="AN36" i="170"/>
  <c r="AO36" i="170"/>
  <c r="AP36" i="170"/>
  <c r="AN37" i="170"/>
  <c r="AO37" i="170"/>
  <c r="AP37" i="170"/>
  <c r="AP41" i="170"/>
  <c r="AM55" i="170"/>
  <c r="AO55" i="170"/>
  <c r="AP55" i="170"/>
  <c r="AM56" i="170"/>
  <c r="AO56" i="170"/>
  <c r="AP56" i="170"/>
  <c r="AN57" i="170"/>
  <c r="AP57" i="170"/>
  <c r="AN60" i="170"/>
  <c r="AN64" i="170"/>
  <c r="AN65" i="170"/>
  <c r="AN66" i="170"/>
  <c r="AN77" i="170"/>
  <c r="AM80" i="170"/>
  <c r="AN80" i="170"/>
  <c r="AM92" i="170"/>
  <c r="AN92" i="170"/>
  <c r="AO92" i="170"/>
  <c r="AP92" i="170"/>
  <c r="AM93" i="170"/>
  <c r="AN93" i="170"/>
  <c r="AO93" i="170"/>
  <c r="AP93" i="170"/>
  <c r="AM122" i="170"/>
  <c r="AN122" i="170"/>
  <c r="AO122" i="170"/>
  <c r="AP122" i="170"/>
  <c r="AL92" i="170"/>
  <c r="AL29" i="170"/>
  <c r="I63" i="170"/>
  <c r="I62" i="170"/>
  <c r="I61" i="170" s="1"/>
  <c r="I22" i="170" s="1"/>
  <c r="J63" i="170"/>
  <c r="J62" i="170" s="1"/>
  <c r="J61" i="170"/>
  <c r="J47" i="170" s="1"/>
  <c r="K63" i="170"/>
  <c r="K62" i="170"/>
  <c r="K61" i="170" s="1"/>
  <c r="K22" i="170" s="1"/>
  <c r="L63" i="170"/>
  <c r="L62" i="170" s="1"/>
  <c r="L61" i="170"/>
  <c r="O63" i="170"/>
  <c r="O62" i="170"/>
  <c r="O61" i="170" s="1"/>
  <c r="P63" i="170"/>
  <c r="P62" i="170" s="1"/>
  <c r="P61" i="170"/>
  <c r="P47" i="170" s="1"/>
  <c r="P20" i="170" s="1"/>
  <c r="Q63" i="170"/>
  <c r="Q62" i="170"/>
  <c r="Q61" i="170" s="1"/>
  <c r="R63" i="170"/>
  <c r="R62" i="170" s="1"/>
  <c r="R61" i="170"/>
  <c r="R22" i="170" s="1"/>
  <c r="S63" i="170"/>
  <c r="S62" i="170"/>
  <c r="S61" i="170" s="1"/>
  <c r="U63" i="170"/>
  <c r="U62" i="170" s="1"/>
  <c r="U61" i="170"/>
  <c r="U22" i="170" s="1"/>
  <c r="V63" i="170"/>
  <c r="V62" i="170"/>
  <c r="V61" i="170" s="1"/>
  <c r="W63" i="170"/>
  <c r="W62" i="170" s="1"/>
  <c r="W61" i="170"/>
  <c r="X63" i="170"/>
  <c r="X62" i="170"/>
  <c r="X61" i="170" s="1"/>
  <c r="Z63" i="170"/>
  <c r="Z62" i="170" s="1"/>
  <c r="Z61" i="170"/>
  <c r="Z22" i="170" s="1"/>
  <c r="AA63" i="170"/>
  <c r="AA62" i="170"/>
  <c r="AA61" i="170" s="1"/>
  <c r="AB63" i="170"/>
  <c r="AB62" i="170" s="1"/>
  <c r="AB61" i="170"/>
  <c r="AC63" i="170"/>
  <c r="AC62" i="170"/>
  <c r="AC61" i="170" s="1"/>
  <c r="AF63" i="170"/>
  <c r="AF62" i="170" s="1"/>
  <c r="AG63" i="170"/>
  <c r="AG62" i="170"/>
  <c r="AG61" i="170" s="1"/>
  <c r="I53" i="170"/>
  <c r="I52" i="170" s="1"/>
  <c r="J53" i="170"/>
  <c r="J52" i="170" s="1"/>
  <c r="K53" i="170"/>
  <c r="K52" i="170" s="1"/>
  <c r="L53" i="170"/>
  <c r="L52" i="170" s="1"/>
  <c r="O53" i="170"/>
  <c r="O52" i="170" s="1"/>
  <c r="P53" i="170"/>
  <c r="P52" i="170" s="1"/>
  <c r="Q53" i="170"/>
  <c r="Q52" i="170" s="1"/>
  <c r="R53" i="170"/>
  <c r="R52" i="170" s="1"/>
  <c r="S53" i="170"/>
  <c r="S52" i="170" s="1"/>
  <c r="U53" i="170"/>
  <c r="U52" i="170" s="1"/>
  <c r="V53" i="170"/>
  <c r="V52" i="170" s="1"/>
  <c r="W53" i="170"/>
  <c r="W52" i="170" s="1"/>
  <c r="Z53" i="170"/>
  <c r="Z52" i="170" s="1"/>
  <c r="AA53" i="170"/>
  <c r="AA52" i="170" s="1"/>
  <c r="AB53" i="170"/>
  <c r="AB52" i="170" s="1"/>
  <c r="AG53" i="170"/>
  <c r="AG52" i="170" s="1"/>
  <c r="I50" i="170"/>
  <c r="I49" i="170" s="1"/>
  <c r="I48" i="170" s="1"/>
  <c r="I47" i="170" s="1"/>
  <c r="J50" i="170"/>
  <c r="J49" i="170" s="1"/>
  <c r="J48" i="170" s="1"/>
  <c r="K50" i="170"/>
  <c r="K49" i="170" s="1"/>
  <c r="K48" i="170" s="1"/>
  <c r="K47" i="170" s="1"/>
  <c r="L50" i="170"/>
  <c r="L49" i="170" s="1"/>
  <c r="L48" i="170" s="1"/>
  <c r="O50" i="170"/>
  <c r="O49" i="170" s="1"/>
  <c r="O48" i="170" s="1"/>
  <c r="O47" i="170" s="1"/>
  <c r="P50" i="170"/>
  <c r="P49" i="170" s="1"/>
  <c r="P48" i="170" s="1"/>
  <c r="Q50" i="170"/>
  <c r="Q49" i="170" s="1"/>
  <c r="Q48" i="170" s="1"/>
  <c r="R50" i="170"/>
  <c r="R49" i="170" s="1"/>
  <c r="R48" i="170" s="1"/>
  <c r="S50" i="170"/>
  <c r="S49" i="170" s="1"/>
  <c r="S48" i="170" s="1"/>
  <c r="U50" i="170"/>
  <c r="U49" i="170" s="1"/>
  <c r="U48" i="170" s="1"/>
  <c r="V50" i="170"/>
  <c r="V49" i="170" s="1"/>
  <c r="V48" i="170" s="1"/>
  <c r="V21" i="170" s="1"/>
  <c r="W50" i="170"/>
  <c r="W49" i="170" s="1"/>
  <c r="W48" i="170" s="1"/>
  <c r="X50" i="170"/>
  <c r="X49" i="170" s="1"/>
  <c r="Y50" i="170"/>
  <c r="Y49" i="170" s="1"/>
  <c r="Z50" i="170"/>
  <c r="Z49" i="170" s="1"/>
  <c r="Z48" i="170" s="1"/>
  <c r="Z47" i="170" s="1"/>
  <c r="AA50" i="170"/>
  <c r="AA49" i="170" s="1"/>
  <c r="AA48" i="170" s="1"/>
  <c r="AB50" i="170"/>
  <c r="AB49" i="170" s="1"/>
  <c r="AB48" i="170" s="1"/>
  <c r="AB47" i="170" s="1"/>
  <c r="AB20" i="170" s="1"/>
  <c r="AG50" i="170"/>
  <c r="AG49" i="170" s="1"/>
  <c r="AG48" i="170" s="1"/>
  <c r="I40" i="170"/>
  <c r="I39" i="170" s="1"/>
  <c r="I38" i="170" s="1"/>
  <c r="K40" i="170"/>
  <c r="K39" i="170"/>
  <c r="K38" i="170" s="1"/>
  <c r="L40" i="170"/>
  <c r="L39" i="170" s="1"/>
  <c r="L38" i="170" s="1"/>
  <c r="L17" i="170" s="1"/>
  <c r="O40" i="170"/>
  <c r="O39" i="170"/>
  <c r="P40" i="170"/>
  <c r="P39" i="170" s="1"/>
  <c r="P38" i="170" s="1"/>
  <c r="P17" i="170" s="1"/>
  <c r="Q40" i="170"/>
  <c r="Q39" i="170"/>
  <c r="Q38" i="170" s="1"/>
  <c r="R40" i="170"/>
  <c r="R39" i="170" s="1"/>
  <c r="R38" i="170" s="1"/>
  <c r="R17" i="170" s="1"/>
  <c r="S40" i="170"/>
  <c r="S39" i="170"/>
  <c r="S38" i="170" s="1"/>
  <c r="T40" i="170"/>
  <c r="T39" i="170" s="1"/>
  <c r="T38" i="170" s="1"/>
  <c r="T17" i="170" s="1"/>
  <c r="U40" i="170"/>
  <c r="U39" i="170"/>
  <c r="U38" i="170" s="1"/>
  <c r="V40" i="170"/>
  <c r="V39" i="170" s="1"/>
  <c r="V38" i="170" s="1"/>
  <c r="V17" i="170" s="1"/>
  <c r="W40" i="170"/>
  <c r="W39" i="170"/>
  <c r="W38" i="170" s="1"/>
  <c r="X40" i="170"/>
  <c r="X39" i="170" s="1"/>
  <c r="X38" i="170" s="1"/>
  <c r="Y40" i="170"/>
  <c r="Y39" i="170"/>
  <c r="Y38" i="170" s="1"/>
  <c r="Z40" i="170"/>
  <c r="Z39" i="170" s="1"/>
  <c r="Z38" i="170" s="1"/>
  <c r="AA40" i="170"/>
  <c r="AA39" i="170"/>
  <c r="AA38" i="170" s="1"/>
  <c r="AB40" i="170"/>
  <c r="AB39" i="170" s="1"/>
  <c r="AB38" i="170" s="1"/>
  <c r="AG40" i="170"/>
  <c r="AG39" i="170"/>
  <c r="AG38" i="170" s="1"/>
  <c r="AI40" i="170"/>
  <c r="AP40" i="170" s="1"/>
  <c r="I34" i="170"/>
  <c r="I33" i="170"/>
  <c r="I32" i="170" s="1"/>
  <c r="I16" i="170" s="1"/>
  <c r="J34" i="170"/>
  <c r="J33" i="170" s="1"/>
  <c r="J32" i="170"/>
  <c r="K34" i="170"/>
  <c r="K33" i="170"/>
  <c r="K32" i="170" s="1"/>
  <c r="K31" i="170" s="1"/>
  <c r="K30" i="170" s="1"/>
  <c r="L34" i="170"/>
  <c r="L33" i="170" s="1"/>
  <c r="L32" i="170"/>
  <c r="L31" i="170" s="1"/>
  <c r="L30" i="170" s="1"/>
  <c r="O34" i="170"/>
  <c r="O33" i="170"/>
  <c r="O32" i="170" s="1"/>
  <c r="P34" i="170"/>
  <c r="P33" i="170" s="1"/>
  <c r="AN33" i="170" s="1"/>
  <c r="P32" i="170"/>
  <c r="AN32" i="170" s="1"/>
  <c r="Q34" i="170"/>
  <c r="Q33" i="170"/>
  <c r="Q32" i="170" s="1"/>
  <c r="Q16" i="170" s="1"/>
  <c r="R34" i="170"/>
  <c r="S34" i="170"/>
  <c r="S33" i="170"/>
  <c r="S32" i="170" s="1"/>
  <c r="S16" i="170" s="1"/>
  <c r="T34" i="170"/>
  <c r="T33" i="170" s="1"/>
  <c r="T32" i="170"/>
  <c r="T16" i="170" s="1"/>
  <c r="U34" i="170"/>
  <c r="U33" i="170"/>
  <c r="U32" i="170" s="1"/>
  <c r="V34" i="170"/>
  <c r="V33" i="170" s="1"/>
  <c r="V32" i="170"/>
  <c r="V16" i="170" s="1"/>
  <c r="W34" i="170"/>
  <c r="W33" i="170"/>
  <c r="W32" i="170" s="1"/>
  <c r="Y34" i="170"/>
  <c r="Y33" i="170" s="1"/>
  <c r="Y32" i="170"/>
  <c r="Z34" i="170"/>
  <c r="Z33" i="170"/>
  <c r="Z32" i="170" s="1"/>
  <c r="Z16" i="170" s="1"/>
  <c r="AB34" i="170"/>
  <c r="AB33" i="170" s="1"/>
  <c r="AB32" i="170"/>
  <c r="AB16" i="170" s="1"/>
  <c r="AF34" i="170"/>
  <c r="AG34" i="170"/>
  <c r="AG33" i="170" s="1"/>
  <c r="AG32" i="170" s="1"/>
  <c r="AG16" i="170" s="1"/>
  <c r="AH34" i="170"/>
  <c r="AI34" i="170"/>
  <c r="AP34" i="170" s="1"/>
  <c r="AH28" i="170"/>
  <c r="AD122" i="170"/>
  <c r="AD28" i="170" s="1"/>
  <c r="I28" i="170"/>
  <c r="J28" i="170"/>
  <c r="K28" i="170"/>
  <c r="L28" i="170"/>
  <c r="M28" i="170"/>
  <c r="N28" i="170"/>
  <c r="O28" i="170"/>
  <c r="AM28" i="170" s="1"/>
  <c r="P28" i="170"/>
  <c r="Q28" i="170"/>
  <c r="R28" i="170"/>
  <c r="S28" i="170"/>
  <c r="T28" i="170"/>
  <c r="U28" i="170"/>
  <c r="V28" i="170"/>
  <c r="W28" i="170"/>
  <c r="X28" i="170"/>
  <c r="Y28" i="170"/>
  <c r="Z28" i="170"/>
  <c r="AA28" i="170"/>
  <c r="AB28" i="170"/>
  <c r="AC28" i="170"/>
  <c r="AE28" i="170"/>
  <c r="AF28" i="170"/>
  <c r="AN28" i="170" s="1"/>
  <c r="AG28" i="170"/>
  <c r="AI28" i="170"/>
  <c r="AP28" i="170" s="1"/>
  <c r="AL28" i="170" s="1"/>
  <c r="H28" i="170"/>
  <c r="B28" i="170"/>
  <c r="AO28" i="170"/>
  <c r="AI33" i="170"/>
  <c r="AH33" i="170"/>
  <c r="AH32" i="170" s="1"/>
  <c r="AN63" i="170"/>
  <c r="AF33" i="170"/>
  <c r="AN34" i="170"/>
  <c r="W47" i="170"/>
  <c r="L47" i="170"/>
  <c r="V47" i="170"/>
  <c r="U47" i="170"/>
  <c r="AA47" i="170"/>
  <c r="S47" i="170"/>
  <c r="AG47" i="170"/>
  <c r="Q47" i="170"/>
  <c r="R47" i="170"/>
  <c r="I99" i="170"/>
  <c r="I98" i="170"/>
  <c r="I97" i="170" s="1"/>
  <c r="I96" i="170" s="1"/>
  <c r="I95" i="170" s="1"/>
  <c r="J99" i="170"/>
  <c r="J98" i="170" s="1"/>
  <c r="J97" i="170" s="1"/>
  <c r="J96" i="170" s="1"/>
  <c r="J95" i="170" s="1"/>
  <c r="J27" i="170" s="1"/>
  <c r="I88" i="170"/>
  <c r="J88" i="170"/>
  <c r="I82" i="170"/>
  <c r="I81" i="170"/>
  <c r="J82" i="170"/>
  <c r="J81" i="170"/>
  <c r="K82" i="170"/>
  <c r="K81" i="170"/>
  <c r="L82" i="170"/>
  <c r="L81" i="170"/>
  <c r="M82" i="170"/>
  <c r="M81" i="170"/>
  <c r="O82" i="170"/>
  <c r="O81" i="170"/>
  <c r="P82" i="170"/>
  <c r="P81" i="170"/>
  <c r="Q82" i="170"/>
  <c r="Q81" i="170"/>
  <c r="R82" i="170"/>
  <c r="R81" i="170"/>
  <c r="S82" i="170"/>
  <c r="S81" i="170"/>
  <c r="T82" i="170"/>
  <c r="T81" i="170"/>
  <c r="U82" i="170"/>
  <c r="U81" i="170"/>
  <c r="V82" i="170"/>
  <c r="V81" i="170"/>
  <c r="W82" i="170"/>
  <c r="W81" i="170"/>
  <c r="X82" i="170"/>
  <c r="X81" i="170"/>
  <c r="Y82" i="170"/>
  <c r="Y81" i="170"/>
  <c r="Z82" i="170"/>
  <c r="Z81" i="170"/>
  <c r="AA82" i="170"/>
  <c r="AA81" i="170"/>
  <c r="AC82" i="170"/>
  <c r="AC81" i="170"/>
  <c r="AG82" i="170"/>
  <c r="AG81" i="170"/>
  <c r="I76" i="170"/>
  <c r="I75" i="170"/>
  <c r="I74" i="170" s="1"/>
  <c r="I25" i="170" s="1"/>
  <c r="J76" i="170"/>
  <c r="J75" i="170"/>
  <c r="J74" i="170" s="1"/>
  <c r="J25" i="170" s="1"/>
  <c r="L76" i="170"/>
  <c r="L75" i="170"/>
  <c r="O76" i="170"/>
  <c r="P76" i="170"/>
  <c r="Q76" i="170"/>
  <c r="R76" i="170"/>
  <c r="S76" i="170"/>
  <c r="T76" i="170"/>
  <c r="U76" i="170"/>
  <c r="V76" i="170"/>
  <c r="W76" i="170"/>
  <c r="X76" i="170"/>
  <c r="Y76" i="170"/>
  <c r="Z76" i="170"/>
  <c r="AA76" i="170"/>
  <c r="AB76" i="170"/>
  <c r="AC76" i="170"/>
  <c r="AG76" i="170"/>
  <c r="I70" i="170"/>
  <c r="I69" i="170"/>
  <c r="J70" i="170"/>
  <c r="J69" i="170"/>
  <c r="J68" i="170" s="1"/>
  <c r="J24" i="170" s="1"/>
  <c r="I44" i="170"/>
  <c r="I43" i="170"/>
  <c r="J44" i="170"/>
  <c r="J43" i="170" s="1"/>
  <c r="J42" i="170"/>
  <c r="J18" i="170" s="1"/>
  <c r="K44" i="170"/>
  <c r="K43" i="170"/>
  <c r="K42" i="170" s="1"/>
  <c r="K18" i="170" s="1"/>
  <c r="L44" i="170"/>
  <c r="L43" i="170" s="1"/>
  <c r="L42" i="170"/>
  <c r="O44" i="170"/>
  <c r="O43" i="170"/>
  <c r="O42" i="170" s="1"/>
  <c r="P44" i="170"/>
  <c r="P43" i="170" s="1"/>
  <c r="P42" i="170"/>
  <c r="Q44" i="170"/>
  <c r="Q43" i="170"/>
  <c r="Q42" i="170" s="1"/>
  <c r="R44" i="170"/>
  <c r="R43" i="170" s="1"/>
  <c r="R42" i="170"/>
  <c r="S44" i="170"/>
  <c r="S43" i="170"/>
  <c r="S42" i="170" s="1"/>
  <c r="T44" i="170"/>
  <c r="T43" i="170" s="1"/>
  <c r="T42" i="170"/>
  <c r="U44" i="170"/>
  <c r="U43" i="170"/>
  <c r="U42" i="170" s="1"/>
  <c r="U18" i="170" s="1"/>
  <c r="V44" i="170"/>
  <c r="V43" i="170" s="1"/>
  <c r="V42" i="170"/>
  <c r="W44" i="170"/>
  <c r="W43" i="170"/>
  <c r="W42" i="170" s="1"/>
  <c r="X44" i="170"/>
  <c r="X43" i="170" s="1"/>
  <c r="X42" i="170"/>
  <c r="X18" i="170" s="1"/>
  <c r="Y44" i="170"/>
  <c r="Y43" i="170"/>
  <c r="Y42" i="170" s="1"/>
  <c r="Z44" i="170"/>
  <c r="Z43" i="170" s="1"/>
  <c r="Z42" i="170"/>
  <c r="AA44" i="170"/>
  <c r="AA43" i="170"/>
  <c r="AA42" i="170" s="1"/>
  <c r="AB44" i="170"/>
  <c r="AB43" i="170" s="1"/>
  <c r="AB42" i="170"/>
  <c r="AG44" i="170"/>
  <c r="AG43" i="170"/>
  <c r="AG42" i="170" s="1"/>
  <c r="I45" i="170"/>
  <c r="J45" i="170"/>
  <c r="K45" i="170"/>
  <c r="L45" i="170"/>
  <c r="O45" i="170"/>
  <c r="P45" i="170"/>
  <c r="Q45" i="170"/>
  <c r="R45" i="170"/>
  <c r="S45" i="170"/>
  <c r="T45" i="170"/>
  <c r="U45" i="170"/>
  <c r="V45" i="170"/>
  <c r="W45" i="170"/>
  <c r="X45" i="170"/>
  <c r="Y45" i="170"/>
  <c r="Z45" i="170"/>
  <c r="AA45" i="170"/>
  <c r="AB45" i="170"/>
  <c r="AG45" i="170"/>
  <c r="J41" i="170"/>
  <c r="J40" i="170"/>
  <c r="J39" i="170" s="1"/>
  <c r="J38" i="170"/>
  <c r="J17" i="170" s="1"/>
  <c r="AD41" i="170"/>
  <c r="AD40" i="170"/>
  <c r="AD39" i="170" s="1"/>
  <c r="AD38" i="170" s="1"/>
  <c r="AD17" i="170" s="1"/>
  <c r="AE41" i="170"/>
  <c r="AF41" i="170"/>
  <c r="AN41" i="170" s="1"/>
  <c r="AH41" i="170"/>
  <c r="H40" i="170"/>
  <c r="H39" i="170" s="1"/>
  <c r="AF40" i="170"/>
  <c r="AH40" i="170"/>
  <c r="AH39" i="170" s="1"/>
  <c r="AO41" i="170"/>
  <c r="AE40" i="170"/>
  <c r="AM41" i="170"/>
  <c r="AL41" i="170" s="1"/>
  <c r="AF61" i="170"/>
  <c r="AN62" i="170"/>
  <c r="AF32" i="170"/>
  <c r="M41" i="170"/>
  <c r="M40" i="170" s="1"/>
  <c r="M39" i="170" s="1"/>
  <c r="M38" i="170" s="1"/>
  <c r="N40" i="170"/>
  <c r="N39" i="170" s="1"/>
  <c r="N38" i="170" s="1"/>
  <c r="N17" i="170" s="1"/>
  <c r="L74" i="170"/>
  <c r="AO40" i="170"/>
  <c r="AE39" i="170"/>
  <c r="AM40" i="170"/>
  <c r="I17" i="170"/>
  <c r="J19" i="170"/>
  <c r="I27" i="170"/>
  <c r="AE38" i="170"/>
  <c r="AK74" i="170"/>
  <c r="AK67" i="170" s="1"/>
  <c r="H82" i="170"/>
  <c r="H81" i="170" s="1"/>
  <c r="AH83" i="170"/>
  <c r="AO83" i="170" s="1"/>
  <c r="AF83" i="170"/>
  <c r="AE83" i="170"/>
  <c r="AM83" i="170" s="1"/>
  <c r="AB83" i="170"/>
  <c r="AB82" i="170"/>
  <c r="AB81" i="170" s="1"/>
  <c r="N82" i="170"/>
  <c r="N81" i="170" s="1"/>
  <c r="AE82" i="170"/>
  <c r="AF82" i="170"/>
  <c r="AN83" i="170"/>
  <c r="AH82" i="170"/>
  <c r="AI83" i="170"/>
  <c r="AP83" i="170" s="1"/>
  <c r="M49" i="172"/>
  <c r="L49" i="172"/>
  <c r="L48" i="172" s="1"/>
  <c r="L47" i="172"/>
  <c r="M86" i="172"/>
  <c r="L86" i="172"/>
  <c r="M82" i="172"/>
  <c r="L82" i="172"/>
  <c r="B25" i="172"/>
  <c r="AI82" i="170"/>
  <c r="AI81" i="170" s="1"/>
  <c r="AP81" i="170" s="1"/>
  <c r="AL83" i="170"/>
  <c r="AH81" i="170"/>
  <c r="AO81" i="170"/>
  <c r="AO82" i="170"/>
  <c r="AF81" i="170"/>
  <c r="AN81" i="170" s="1"/>
  <c r="AN82" i="170"/>
  <c r="M48" i="172"/>
  <c r="M47" i="172"/>
  <c r="AD83" i="170"/>
  <c r="AD82" i="170" s="1"/>
  <c r="AD81" i="170" s="1"/>
  <c r="M81" i="172"/>
  <c r="M80" i="172"/>
  <c r="M79" i="172" s="1"/>
  <c r="N81" i="172"/>
  <c r="N80" i="172" s="1"/>
  <c r="N79" i="172" s="1"/>
  <c r="N78" i="172" s="1"/>
  <c r="N25" i="172" s="1"/>
  <c r="O81" i="172"/>
  <c r="O80" i="172"/>
  <c r="O79" i="172" s="1"/>
  <c r="P81" i="172"/>
  <c r="P80" i="172" s="1"/>
  <c r="P79" i="172" s="1"/>
  <c r="Q81" i="172"/>
  <c r="Q80" i="172"/>
  <c r="Q79" i="172" s="1"/>
  <c r="L81" i="172"/>
  <c r="L80" i="172" s="1"/>
  <c r="L79" i="172" s="1"/>
  <c r="L78" i="172" s="1"/>
  <c r="L25" i="172" s="1"/>
  <c r="M85" i="172"/>
  <c r="M84" i="172"/>
  <c r="M83" i="172" s="1"/>
  <c r="N85" i="172"/>
  <c r="N84" i="172" s="1"/>
  <c r="N83" i="172" s="1"/>
  <c r="O85" i="172"/>
  <c r="O84" i="172"/>
  <c r="O83" i="172" s="1"/>
  <c r="P85" i="172"/>
  <c r="P84" i="172" s="1"/>
  <c r="P83" i="172" s="1"/>
  <c r="Q85" i="172"/>
  <c r="Q84" i="172"/>
  <c r="Q83" i="172" s="1"/>
  <c r="L85" i="172"/>
  <c r="L84" i="172" s="1"/>
  <c r="L83" i="172" s="1"/>
  <c r="AP82" i="170"/>
  <c r="M78" i="172"/>
  <c r="M25" i="172" s="1"/>
  <c r="H79" i="170"/>
  <c r="H63" i="170"/>
  <c r="H62" i="170"/>
  <c r="H61" i="170" s="1"/>
  <c r="H22" i="170"/>
  <c r="H53" i="170"/>
  <c r="H52" i="170"/>
  <c r="H50" i="170"/>
  <c r="H49" i="170"/>
  <c r="H48" i="170" s="1"/>
  <c r="H45" i="170"/>
  <c r="P88" i="170"/>
  <c r="AF89" i="170"/>
  <c r="AN89" i="170" s="1"/>
  <c r="AK15" i="170"/>
  <c r="O20" i="170"/>
  <c r="U21" i="170"/>
  <c r="W21" i="170"/>
  <c r="AA21" i="170"/>
  <c r="AG20" i="170"/>
  <c r="O79" i="170"/>
  <c r="O75" i="170" s="1"/>
  <c r="O74" i="170"/>
  <c r="O25" i="170" s="1"/>
  <c r="P79" i="170"/>
  <c r="P75" i="170"/>
  <c r="P74" i="170" s="1"/>
  <c r="Q79" i="170"/>
  <c r="Q75" i="170" s="1"/>
  <c r="Q74" i="170"/>
  <c r="Q67" i="170" s="1"/>
  <c r="Q23" i="170" s="1"/>
  <c r="R79" i="170"/>
  <c r="R75" i="170"/>
  <c r="R74" i="170" s="1"/>
  <c r="R25" i="170" s="1"/>
  <c r="S79" i="170"/>
  <c r="S75" i="170" s="1"/>
  <c r="S74" i="170"/>
  <c r="T79" i="170"/>
  <c r="T75" i="170"/>
  <c r="T74" i="170" s="1"/>
  <c r="U79" i="170"/>
  <c r="U75" i="170" s="1"/>
  <c r="U74" i="170"/>
  <c r="U25" i="170" s="1"/>
  <c r="V79" i="170"/>
  <c r="V75" i="170"/>
  <c r="V74" i="170" s="1"/>
  <c r="W79" i="170"/>
  <c r="W75" i="170" s="1"/>
  <c r="W74" i="170"/>
  <c r="X79" i="170"/>
  <c r="X75" i="170"/>
  <c r="X74" i="170" s="1"/>
  <c r="Y79" i="170"/>
  <c r="Y75" i="170" s="1"/>
  <c r="Y74" i="170"/>
  <c r="Y25" i="170" s="1"/>
  <c r="Z79" i="170"/>
  <c r="Z75" i="170"/>
  <c r="Z74" i="170" s="1"/>
  <c r="AA79" i="170"/>
  <c r="AA75" i="170" s="1"/>
  <c r="AA74" i="170"/>
  <c r="AA25" i="170" s="1"/>
  <c r="AB79" i="170"/>
  <c r="AB75" i="170"/>
  <c r="AB74" i="170" s="1"/>
  <c r="AC79" i="170"/>
  <c r="AC75" i="170" s="1"/>
  <c r="AC74" i="170"/>
  <c r="AC25" i="170" s="1"/>
  <c r="AE79" i="170"/>
  <c r="AF79" i="170"/>
  <c r="AG79" i="170"/>
  <c r="AG75" i="170"/>
  <c r="AG74" i="170" s="1"/>
  <c r="N79" i="170"/>
  <c r="AH80" i="170"/>
  <c r="AO80" i="170"/>
  <c r="M78" i="170"/>
  <c r="P16" i="170"/>
  <c r="P18" i="170"/>
  <c r="AF78" i="170"/>
  <c r="AF16" i="170"/>
  <c r="AN16" i="170" s="1"/>
  <c r="AF56" i="170"/>
  <c r="AD56" i="170" s="1"/>
  <c r="X56" i="170"/>
  <c r="X55" i="170"/>
  <c r="AF55" i="170"/>
  <c r="AN55" i="170"/>
  <c r="AL55" i="170" s="1"/>
  <c r="T59" i="170"/>
  <c r="AJ59" i="170" s="1"/>
  <c r="T60" i="170"/>
  <c r="S18" i="170"/>
  <c r="AB18" i="170"/>
  <c r="U17" i="170"/>
  <c r="W17" i="170"/>
  <c r="X17" i="170"/>
  <c r="Y17" i="170"/>
  <c r="Z17" i="170"/>
  <c r="AA17" i="170"/>
  <c r="AB17" i="170"/>
  <c r="AE17" i="170"/>
  <c r="U16" i="170"/>
  <c r="W16" i="170"/>
  <c r="Q17" i="170"/>
  <c r="S17" i="170"/>
  <c r="AK40" i="170"/>
  <c r="AK39" i="170"/>
  <c r="AK38" i="170" s="1"/>
  <c r="M37" i="170"/>
  <c r="M35" i="170"/>
  <c r="AI60" i="170"/>
  <c r="AP60" i="170" s="1"/>
  <c r="O16" i="170"/>
  <c r="O18" i="170"/>
  <c r="T18" i="170"/>
  <c r="W18" i="170"/>
  <c r="Y16" i="170"/>
  <c r="AA18" i="170"/>
  <c r="AE78" i="170"/>
  <c r="AH78" i="170"/>
  <c r="AO78" i="170" s="1"/>
  <c r="AI78" i="170"/>
  <c r="AP78" i="170" s="1"/>
  <c r="AG17" i="170"/>
  <c r="AG18" i="170"/>
  <c r="P19" i="170"/>
  <c r="X19" i="170"/>
  <c r="AB19" i="170"/>
  <c r="O21" i="170"/>
  <c r="P21" i="170"/>
  <c r="S21" i="170"/>
  <c r="O22" i="170"/>
  <c r="Q22" i="170"/>
  <c r="S22" i="170"/>
  <c r="V22" i="170"/>
  <c r="AC22" i="170"/>
  <c r="AG22" i="170"/>
  <c r="W25" i="170"/>
  <c r="Q26" i="170"/>
  <c r="AG26" i="170"/>
  <c r="Q27" i="170"/>
  <c r="AG27" i="170"/>
  <c r="B19" i="163"/>
  <c r="H41" i="163"/>
  <c r="I42" i="163"/>
  <c r="I43" i="163"/>
  <c r="I41" i="163" s="1"/>
  <c r="J41" i="163"/>
  <c r="K41" i="163"/>
  <c r="L41" i="163"/>
  <c r="H39" i="163"/>
  <c r="H38" i="163" s="1"/>
  <c r="I40" i="163"/>
  <c r="I39" i="163" s="1"/>
  <c r="J39" i="163"/>
  <c r="K39" i="163"/>
  <c r="K38" i="163"/>
  <c r="L39" i="163"/>
  <c r="L38" i="163"/>
  <c r="S33" i="163"/>
  <c r="S32" i="163"/>
  <c r="H35" i="163"/>
  <c r="H34" i="163"/>
  <c r="H33" i="163" s="1"/>
  <c r="H32" i="163" s="1"/>
  <c r="H19" i="163" s="1"/>
  <c r="J35" i="163"/>
  <c r="J34" i="163"/>
  <c r="J33" i="163" s="1"/>
  <c r="J32" i="163" s="1"/>
  <c r="K35" i="163"/>
  <c r="K34" i="163"/>
  <c r="K33" i="163" s="1"/>
  <c r="K32" i="163" s="1"/>
  <c r="L35" i="163"/>
  <c r="L34" i="163"/>
  <c r="L33" i="163" s="1"/>
  <c r="L32" i="163" s="1"/>
  <c r="L19" i="163" s="1"/>
  <c r="M35" i="163"/>
  <c r="M34" i="163"/>
  <c r="M33" i="163" s="1"/>
  <c r="M32" i="163" s="1"/>
  <c r="N35" i="163"/>
  <c r="N34" i="163"/>
  <c r="N33" i="163" s="1"/>
  <c r="N32" i="163"/>
  <c r="O35" i="163"/>
  <c r="O34" i="163"/>
  <c r="O33" i="163" s="1"/>
  <c r="O32" i="163" s="1"/>
  <c r="P35" i="163"/>
  <c r="P34" i="163"/>
  <c r="P33" i="163" s="1"/>
  <c r="P32" i="163"/>
  <c r="Q35" i="163"/>
  <c r="Q34" i="163"/>
  <c r="Q33" i="163" s="1"/>
  <c r="Q32" i="163" s="1"/>
  <c r="R35" i="163"/>
  <c r="R34" i="163"/>
  <c r="R33" i="163" s="1"/>
  <c r="R32" i="163"/>
  <c r="S35" i="163"/>
  <c r="S34" i="163"/>
  <c r="I37" i="163"/>
  <c r="I36" i="163"/>
  <c r="I35" i="163" s="1"/>
  <c r="G41" i="163"/>
  <c r="G39" i="163"/>
  <c r="G38" i="163" s="1"/>
  <c r="G35" i="163"/>
  <c r="G34" i="163"/>
  <c r="A31" i="163"/>
  <c r="A36" i="163"/>
  <c r="A37" i="163" s="1"/>
  <c r="A40" i="163" s="1"/>
  <c r="A42" i="163" s="1"/>
  <c r="A43" i="163" s="1"/>
  <c r="AI91" i="170"/>
  <c r="AP91" i="170"/>
  <c r="W87" i="170"/>
  <c r="W86" i="170"/>
  <c r="W85" i="170" s="1"/>
  <c r="W84" i="170" s="1"/>
  <c r="W26" i="170" s="1"/>
  <c r="AB86" i="170"/>
  <c r="AI87" i="170"/>
  <c r="O70" i="170"/>
  <c r="O69" i="170" s="1"/>
  <c r="O68" i="170"/>
  <c r="O24" i="170" s="1"/>
  <c r="O86" i="170"/>
  <c r="O85" i="170" s="1"/>
  <c r="O88" i="170"/>
  <c r="P70" i="170"/>
  <c r="P69" i="170" s="1"/>
  <c r="P68" i="170"/>
  <c r="P24" i="170" s="1"/>
  <c r="P87" i="170"/>
  <c r="Q70" i="170"/>
  <c r="Q69" i="170"/>
  <c r="Q68" i="170" s="1"/>
  <c r="R70" i="170"/>
  <c r="R69" i="170" s="1"/>
  <c r="R68" i="170" s="1"/>
  <c r="R86" i="170"/>
  <c r="R88" i="170"/>
  <c r="S70" i="170"/>
  <c r="S69" i="170" s="1"/>
  <c r="S68" i="170" s="1"/>
  <c r="S24" i="170" s="1"/>
  <c r="S86" i="170"/>
  <c r="S88" i="170"/>
  <c r="S85" i="170" s="1"/>
  <c r="T70" i="170"/>
  <c r="T69" i="170"/>
  <c r="T68" i="170" s="1"/>
  <c r="T86" i="170"/>
  <c r="T85" i="170" s="1"/>
  <c r="T88" i="170"/>
  <c r="U70" i="170"/>
  <c r="U69" i="170" s="1"/>
  <c r="U68" i="170" s="1"/>
  <c r="U24" i="170" s="1"/>
  <c r="U86" i="170"/>
  <c r="U88" i="170"/>
  <c r="V70" i="170"/>
  <c r="V69" i="170"/>
  <c r="V68" i="170" s="1"/>
  <c r="V24" i="170" s="1"/>
  <c r="V86" i="170"/>
  <c r="V88" i="170"/>
  <c r="W72" i="170"/>
  <c r="W73" i="170"/>
  <c r="AF73" i="170"/>
  <c r="AN73" i="170" s="1"/>
  <c r="W92" i="170"/>
  <c r="W88" i="170" s="1"/>
  <c r="W93" i="170"/>
  <c r="X86" i="170"/>
  <c r="X91" i="170"/>
  <c r="Y70" i="170"/>
  <c r="Y69" i="170" s="1"/>
  <c r="Y68" i="170" s="1"/>
  <c r="Y24" i="170" s="1"/>
  <c r="Y86" i="170"/>
  <c r="Y88" i="170"/>
  <c r="Y85" i="170" s="1"/>
  <c r="Z70" i="170"/>
  <c r="Z69" i="170"/>
  <c r="Z68" i="170" s="1"/>
  <c r="Z24" i="170" s="1"/>
  <c r="Z86" i="170"/>
  <c r="Z85" i="170" s="1"/>
  <c r="Z88" i="170"/>
  <c r="AA70" i="170"/>
  <c r="AA69" i="170" s="1"/>
  <c r="AA68" i="170" s="1"/>
  <c r="AA24" i="170" s="1"/>
  <c r="AA86" i="170"/>
  <c r="AA88" i="170"/>
  <c r="AB70" i="170"/>
  <c r="AB69" i="170"/>
  <c r="AB68" i="170" s="1"/>
  <c r="AB24" i="170"/>
  <c r="AB88" i="170"/>
  <c r="AC70" i="170"/>
  <c r="AC69" i="170" s="1"/>
  <c r="AC68" i="170" s="1"/>
  <c r="AC86" i="170"/>
  <c r="AC88" i="170"/>
  <c r="AE77" i="170"/>
  <c r="AH77" i="170"/>
  <c r="AI77" i="170"/>
  <c r="AE71" i="170"/>
  <c r="AM71" i="170" s="1"/>
  <c r="AH71" i="170"/>
  <c r="AI71" i="170"/>
  <c r="AP71" i="170" s="1"/>
  <c r="AE72" i="170"/>
  <c r="AH72" i="170"/>
  <c r="AO72" i="170" s="1"/>
  <c r="AI72" i="170"/>
  <c r="AP72" i="170" s="1"/>
  <c r="AE73" i="170"/>
  <c r="AM73" i="170" s="1"/>
  <c r="AH73" i="170"/>
  <c r="AO73" i="170" s="1"/>
  <c r="AI73" i="170"/>
  <c r="AP73" i="170" s="1"/>
  <c r="AE87" i="170"/>
  <c r="AH87" i="170"/>
  <c r="AE89" i="170"/>
  <c r="AH89" i="170"/>
  <c r="AI89" i="170"/>
  <c r="AE90" i="170"/>
  <c r="AF90" i="170"/>
  <c r="AN90" i="170" s="1"/>
  <c r="AH90" i="170"/>
  <c r="AO90" i="170"/>
  <c r="AI90" i="170"/>
  <c r="AP90" i="170"/>
  <c r="AE91" i="170"/>
  <c r="AM91" i="170"/>
  <c r="AL91" i="170" s="1"/>
  <c r="AH91" i="170"/>
  <c r="AO91" i="170"/>
  <c r="AE94" i="170"/>
  <c r="AM94" i="170"/>
  <c r="AH94" i="170"/>
  <c r="AO94" i="170"/>
  <c r="AI94" i="170"/>
  <c r="AP94" i="170"/>
  <c r="AG70" i="170"/>
  <c r="AG69" i="170"/>
  <c r="AG68" i="170" s="1"/>
  <c r="M77" i="170"/>
  <c r="M71" i="170"/>
  <c r="M70" i="170"/>
  <c r="M69" i="170" s="1"/>
  <c r="M68" i="170"/>
  <c r="M24" i="170" s="1"/>
  <c r="M72" i="170"/>
  <c r="M73" i="170"/>
  <c r="M92" i="170"/>
  <c r="M93" i="170"/>
  <c r="M94" i="170"/>
  <c r="Y64" i="170"/>
  <c r="AH64" i="170" s="1"/>
  <c r="AO64" i="170" s="1"/>
  <c r="Y65" i="170"/>
  <c r="AH65" i="170" s="1"/>
  <c r="AD65" i="170" s="1"/>
  <c r="AO65" i="170"/>
  <c r="AL65" i="170" s="1"/>
  <c r="Y66" i="170"/>
  <c r="AH66" i="170"/>
  <c r="AO66" i="170" s="1"/>
  <c r="AE64" i="170"/>
  <c r="AM64" i="170" s="1"/>
  <c r="AI64" i="170"/>
  <c r="AP64" i="170"/>
  <c r="AE65" i="170"/>
  <c r="AM65" i="170"/>
  <c r="AI65" i="170"/>
  <c r="AP65" i="170"/>
  <c r="AE66" i="170"/>
  <c r="AI66" i="170"/>
  <c r="T57" i="170"/>
  <c r="T58" i="170"/>
  <c r="AJ58" i="170"/>
  <c r="X59" i="170"/>
  <c r="AF59" i="170"/>
  <c r="AN59" i="170" s="1"/>
  <c r="Y54" i="170"/>
  <c r="AI59" i="170"/>
  <c r="AP59" i="170" s="1"/>
  <c r="AE59" i="170"/>
  <c r="AD59" i="170" s="1"/>
  <c r="AC59" i="170" s="1"/>
  <c r="AH59" i="170"/>
  <c r="AO59" i="170"/>
  <c r="AE54" i="170"/>
  <c r="AM54" i="170"/>
  <c r="AI54" i="170"/>
  <c r="AP54" i="170"/>
  <c r="AJ54" i="170"/>
  <c r="AE57" i="170"/>
  <c r="AD57" i="170" s="1"/>
  <c r="AH57" i="170"/>
  <c r="AO57" i="170"/>
  <c r="AE58" i="170"/>
  <c r="AM58" i="170"/>
  <c r="AF58" i="170"/>
  <c r="AN58" i="170"/>
  <c r="AH58" i="170"/>
  <c r="AI58" i="170"/>
  <c r="AP58" i="170" s="1"/>
  <c r="AE60" i="170"/>
  <c r="AH60" i="170"/>
  <c r="AO60" i="170" s="1"/>
  <c r="M54" i="170"/>
  <c r="A41" i="170"/>
  <c r="A46" i="170"/>
  <c r="A51" i="170" s="1"/>
  <c r="A54" i="170"/>
  <c r="A55" i="170" s="1"/>
  <c r="A56" i="170" s="1"/>
  <c r="A57" i="170" s="1"/>
  <c r="A58" i="170" s="1"/>
  <c r="A59" i="170" s="1"/>
  <c r="A60" i="170" s="1"/>
  <c r="A64" i="170" s="1"/>
  <c r="A65" i="170" s="1"/>
  <c r="A66" i="170" s="1"/>
  <c r="N50" i="170"/>
  <c r="N49" i="170" s="1"/>
  <c r="AE51" i="170"/>
  <c r="AF51" i="170"/>
  <c r="AH51" i="170"/>
  <c r="AH50" i="170" s="1"/>
  <c r="AH49" i="170" s="1"/>
  <c r="AI51" i="170"/>
  <c r="AA35" i="170"/>
  <c r="X35" i="170" s="1"/>
  <c r="X34" i="170" s="1"/>
  <c r="X33" i="170" s="1"/>
  <c r="X32" i="170" s="1"/>
  <c r="X16" i="170" s="1"/>
  <c r="AA36" i="170"/>
  <c r="X36" i="170" s="1"/>
  <c r="AA37" i="170"/>
  <c r="X37" i="170" s="1"/>
  <c r="AE35" i="170"/>
  <c r="AM35" i="170" s="1"/>
  <c r="AL35" i="170"/>
  <c r="AJ35" i="170"/>
  <c r="AE36" i="170"/>
  <c r="AJ36" i="170"/>
  <c r="AE37" i="170"/>
  <c r="AD37" i="170" s="1"/>
  <c r="AC37" i="170" s="1"/>
  <c r="AJ37" i="170"/>
  <c r="AH46" i="170"/>
  <c r="N55" i="172"/>
  <c r="N54" i="172" s="1"/>
  <c r="O55" i="172"/>
  <c r="O54" i="172" s="1"/>
  <c r="O53" i="172" s="1"/>
  <c r="N60" i="172"/>
  <c r="N59" i="172" s="1"/>
  <c r="O60" i="172"/>
  <c r="O59" i="172" s="1"/>
  <c r="N68" i="172"/>
  <c r="N67" i="172" s="1"/>
  <c r="N66" i="172"/>
  <c r="N23" i="172" s="1"/>
  <c r="O68" i="172"/>
  <c r="O67" i="172" s="1"/>
  <c r="O66" i="172"/>
  <c r="O23" i="172" s="1"/>
  <c r="R68" i="172"/>
  <c r="R67" i="172" s="1"/>
  <c r="S68" i="172"/>
  <c r="S67" i="172" s="1"/>
  <c r="T68" i="172"/>
  <c r="T67" i="172" s="1"/>
  <c r="U68" i="172"/>
  <c r="U67" i="172" s="1"/>
  <c r="V68" i="172"/>
  <c r="V67" i="172" s="1"/>
  <c r="N75" i="172"/>
  <c r="N74" i="172" s="1"/>
  <c r="N73" i="172" s="1"/>
  <c r="N24" i="172" s="1"/>
  <c r="O75" i="172"/>
  <c r="O74" i="172" s="1"/>
  <c r="O73" i="172" s="1"/>
  <c r="O24" i="172" s="1"/>
  <c r="M77" i="172"/>
  <c r="Q77" i="172" s="1"/>
  <c r="A38" i="172"/>
  <c r="A43" i="172"/>
  <c r="A44" i="172" s="1"/>
  <c r="A52" i="172"/>
  <c r="A56" i="172" s="1"/>
  <c r="A57" i="172" s="1"/>
  <c r="A58" i="172" s="1"/>
  <c r="A61" i="172" s="1"/>
  <c r="A62" i="172" s="1"/>
  <c r="A63" i="172" s="1"/>
  <c r="A64" i="172" s="1"/>
  <c r="A65" i="172" s="1"/>
  <c r="A69" i="172" s="1"/>
  <c r="A70" i="172" s="1"/>
  <c r="A71" i="172" s="1"/>
  <c r="A72" i="172" s="1"/>
  <c r="A76" i="172" s="1"/>
  <c r="A77" i="172" s="1"/>
  <c r="A82" i="172" s="1"/>
  <c r="A86" i="172" s="1"/>
  <c r="M76" i="172"/>
  <c r="M75" i="172"/>
  <c r="M74" i="172" s="1"/>
  <c r="M73" i="172" s="1"/>
  <c r="M24" i="172" s="1"/>
  <c r="K74" i="172"/>
  <c r="K73" i="172" s="1"/>
  <c r="K24" i="172" s="1"/>
  <c r="K14" i="172" s="1"/>
  <c r="J74" i="172"/>
  <c r="J73" i="172"/>
  <c r="J24" i="172" s="1"/>
  <c r="I74" i="172"/>
  <c r="I73" i="172" s="1"/>
  <c r="I24" i="172" s="1"/>
  <c r="H74" i="172"/>
  <c r="H73" i="172"/>
  <c r="H24" i="172" s="1"/>
  <c r="G74" i="172"/>
  <c r="G73" i="172" s="1"/>
  <c r="G24" i="172" s="1"/>
  <c r="M72" i="172"/>
  <c r="Q72" i="172"/>
  <c r="M71" i="172"/>
  <c r="Q71" i="172"/>
  <c r="M70" i="172"/>
  <c r="Q70" i="172"/>
  <c r="L70" i="172" s="1"/>
  <c r="M69" i="172"/>
  <c r="K67" i="172"/>
  <c r="K66" i="172" s="1"/>
  <c r="K23" i="172"/>
  <c r="J67" i="172"/>
  <c r="I67" i="172"/>
  <c r="I66" i="172" s="1"/>
  <c r="I23" i="172" s="1"/>
  <c r="H67" i="172"/>
  <c r="H66" i="172"/>
  <c r="H23" i="172" s="1"/>
  <c r="G67" i="172"/>
  <c r="G66" i="172" s="1"/>
  <c r="G23" i="172" s="1"/>
  <c r="J66" i="172"/>
  <c r="J23" i="172"/>
  <c r="M65" i="172"/>
  <c r="Q65" i="172"/>
  <c r="L65" i="172" s="1"/>
  <c r="M64" i="172"/>
  <c r="Q64" i="172"/>
  <c r="L64" i="172" s="1"/>
  <c r="M63" i="172"/>
  <c r="M62" i="172"/>
  <c r="M61" i="172"/>
  <c r="L61" i="172" s="1"/>
  <c r="K59" i="172"/>
  <c r="J59" i="172"/>
  <c r="I59" i="172"/>
  <c r="H59" i="172"/>
  <c r="G59" i="172"/>
  <c r="Q58" i="172"/>
  <c r="M58" i="172"/>
  <c r="L58" i="172" s="1"/>
  <c r="Q57" i="172"/>
  <c r="L57" i="172" s="1"/>
  <c r="M57" i="172"/>
  <c r="M56" i="172"/>
  <c r="K54" i="172"/>
  <c r="K53" i="172" s="1"/>
  <c r="J54" i="172"/>
  <c r="I54" i="172"/>
  <c r="I53" i="172" s="1"/>
  <c r="H54" i="172"/>
  <c r="G54" i="172"/>
  <c r="G53" i="172" s="1"/>
  <c r="M52" i="172"/>
  <c r="Q52" i="172"/>
  <c r="O50" i="172"/>
  <c r="N50" i="172"/>
  <c r="K50" i="172"/>
  <c r="K46" i="172" s="1"/>
  <c r="J50" i="172"/>
  <c r="J46" i="172" s="1"/>
  <c r="J45" i="172" s="1"/>
  <c r="J20" i="172" s="1"/>
  <c r="I50" i="172"/>
  <c r="I46" i="172" s="1"/>
  <c r="I21" i="172"/>
  <c r="H50" i="172"/>
  <c r="H46" i="172"/>
  <c r="H21" i="172" s="1"/>
  <c r="G50" i="172"/>
  <c r="G46" i="172" s="1"/>
  <c r="N48" i="172"/>
  <c r="N47" i="172" s="1"/>
  <c r="O46" i="172"/>
  <c r="M44" i="172"/>
  <c r="M43" i="172"/>
  <c r="L43" i="172" s="1"/>
  <c r="H42" i="172"/>
  <c r="Q41" i="172"/>
  <c r="Q40" i="172"/>
  <c r="O41" i="172"/>
  <c r="O40" i="172" s="1"/>
  <c r="N41" i="172"/>
  <c r="N40" i="172" s="1"/>
  <c r="K41" i="172"/>
  <c r="K40" i="172" s="1"/>
  <c r="K19" i="172" s="1"/>
  <c r="J41" i="172"/>
  <c r="J40" i="172" s="1"/>
  <c r="I41" i="172"/>
  <c r="I40" i="172"/>
  <c r="H41" i="172"/>
  <c r="H40" i="172" s="1"/>
  <c r="H39" i="172" s="1"/>
  <c r="H19" i="172"/>
  <c r="G41" i="172"/>
  <c r="G40" i="172"/>
  <c r="G19" i="172" s="1"/>
  <c r="V40" i="172"/>
  <c r="U40" i="172"/>
  <c r="T40" i="172"/>
  <c r="S40" i="172"/>
  <c r="R40" i="172"/>
  <c r="M38" i="172"/>
  <c r="M36" i="172" s="1"/>
  <c r="M35" i="172" s="1"/>
  <c r="M17" i="172" s="1"/>
  <c r="Q36" i="172"/>
  <c r="Q35" i="172" s="1"/>
  <c r="Q17" i="172" s="1"/>
  <c r="O36" i="172"/>
  <c r="O35" i="172"/>
  <c r="O17" i="172" s="1"/>
  <c r="N36" i="172"/>
  <c r="N35" i="172" s="1"/>
  <c r="N17" i="172" s="1"/>
  <c r="K36" i="172"/>
  <c r="K35" i="172"/>
  <c r="K17" i="172" s="1"/>
  <c r="J36" i="172"/>
  <c r="J35" i="172" s="1"/>
  <c r="J17" i="172" s="1"/>
  <c r="I36" i="172"/>
  <c r="I35" i="172"/>
  <c r="I17" i="172" s="1"/>
  <c r="H36" i="172"/>
  <c r="H35" i="172" s="1"/>
  <c r="H17" i="172" s="1"/>
  <c r="G36" i="172"/>
  <c r="G35" i="172"/>
  <c r="G17" i="172" s="1"/>
  <c r="M34" i="172"/>
  <c r="L34" i="172" s="1"/>
  <c r="M33" i="172"/>
  <c r="L33" i="172" s="1"/>
  <c r="M32" i="172"/>
  <c r="L32" i="172" s="1"/>
  <c r="M31" i="172"/>
  <c r="L31" i="172" s="1"/>
  <c r="V29" i="172"/>
  <c r="V28" i="172" s="1"/>
  <c r="V27" i="172" s="1"/>
  <c r="V16" i="172" s="1"/>
  <c r="V15" i="172" s="1"/>
  <c r="V14" i="172" s="1"/>
  <c r="U29" i="172"/>
  <c r="U28" i="172" s="1"/>
  <c r="U27" i="172"/>
  <c r="U16" i="172" s="1"/>
  <c r="U15" i="172" s="1"/>
  <c r="U14" i="172" s="1"/>
  <c r="T29" i="172"/>
  <c r="T28" i="172" s="1"/>
  <c r="T27" i="172" s="1"/>
  <c r="T16" i="172" s="1"/>
  <c r="T15" i="172" s="1"/>
  <c r="T14" i="172" s="1"/>
  <c r="S29" i="172"/>
  <c r="S28" i="172" s="1"/>
  <c r="S27" i="172"/>
  <c r="S16" i="172" s="1"/>
  <c r="S15" i="172" s="1"/>
  <c r="S14" i="172" s="1"/>
  <c r="R29" i="172"/>
  <c r="R28" i="172" s="1"/>
  <c r="R27" i="172" s="1"/>
  <c r="R16" i="172" s="1"/>
  <c r="R15" i="172" s="1"/>
  <c r="R14" i="172" s="1"/>
  <c r="M29" i="172"/>
  <c r="K29" i="172"/>
  <c r="K28" i="172"/>
  <c r="K27" i="172" s="1"/>
  <c r="K16" i="172"/>
  <c r="K15" i="172" s="1"/>
  <c r="J29" i="172"/>
  <c r="J28" i="172"/>
  <c r="J27" i="172" s="1"/>
  <c r="J16" i="172" s="1"/>
  <c r="H29" i="172"/>
  <c r="H28" i="172"/>
  <c r="H27" i="172" s="1"/>
  <c r="H16" i="172"/>
  <c r="H15" i="172" s="1"/>
  <c r="Q28" i="172"/>
  <c r="Q27" i="172"/>
  <c r="Q16" i="172" s="1"/>
  <c r="O28" i="172"/>
  <c r="O27" i="172" s="1"/>
  <c r="O16" i="172"/>
  <c r="N28" i="172"/>
  <c r="N27" i="172"/>
  <c r="N16" i="172" s="1"/>
  <c r="I28" i="172"/>
  <c r="I27" i="172" s="1"/>
  <c r="I16" i="172"/>
  <c r="G28" i="172"/>
  <c r="G27" i="172"/>
  <c r="G16" i="172" s="1"/>
  <c r="B24" i="172"/>
  <c r="B23" i="172"/>
  <c r="B22" i="172"/>
  <c r="B21" i="172"/>
  <c r="B20" i="172"/>
  <c r="B19" i="172"/>
  <c r="B18" i="172"/>
  <c r="B17" i="172"/>
  <c r="B16" i="172"/>
  <c r="V46" i="169"/>
  <c r="W46" i="169"/>
  <c r="U46" i="169" s="1"/>
  <c r="X46" i="169"/>
  <c r="V47" i="169"/>
  <c r="W47" i="169"/>
  <c r="X47" i="169"/>
  <c r="T48" i="169"/>
  <c r="T49" i="169"/>
  <c r="V50" i="169"/>
  <c r="U50" i="169"/>
  <c r="T50" i="169" s="1"/>
  <c r="V51" i="169"/>
  <c r="U51" i="169" s="1"/>
  <c r="X52" i="169"/>
  <c r="T52" i="169" s="1"/>
  <c r="V53" i="169"/>
  <c r="U53" i="169" s="1"/>
  <c r="T53" i="169" s="1"/>
  <c r="W54" i="169"/>
  <c r="U54" i="169"/>
  <c r="T54" i="169" s="1"/>
  <c r="V34" i="169"/>
  <c r="U34" i="169" s="1"/>
  <c r="T34" i="169" s="1"/>
  <c r="W35" i="169"/>
  <c r="V36" i="169"/>
  <c r="U36" i="169" s="1"/>
  <c r="T36" i="169"/>
  <c r="W37" i="169"/>
  <c r="U37" i="169"/>
  <c r="T37" i="169" s="1"/>
  <c r="V39" i="169"/>
  <c r="T40" i="169"/>
  <c r="W41" i="169"/>
  <c r="U41" i="169"/>
  <c r="T41" i="169" s="1"/>
  <c r="V43" i="169"/>
  <c r="U43" i="169" s="1"/>
  <c r="L30" i="163"/>
  <c r="L29" i="163" s="1"/>
  <c r="L28" i="163" s="1"/>
  <c r="X45" i="169"/>
  <c r="J25" i="163"/>
  <c r="J24" i="163" s="1"/>
  <c r="J23" i="163"/>
  <c r="J30" i="163"/>
  <c r="J29" i="163"/>
  <c r="J28" i="163" s="1"/>
  <c r="J18" i="163" s="1"/>
  <c r="U21" i="169"/>
  <c r="L16" i="163"/>
  <c r="W12" i="169"/>
  <c r="H22" i="171"/>
  <c r="H21" i="171"/>
  <c r="H20" i="171" s="1"/>
  <c r="H17" i="171" s="1"/>
  <c r="H19" i="171"/>
  <c r="H16" i="171" s="1"/>
  <c r="I22" i="171"/>
  <c r="I21" i="171"/>
  <c r="I20" i="171" s="1"/>
  <c r="I19" i="171" s="1"/>
  <c r="I16" i="171" s="1"/>
  <c r="I15" i="171" s="1"/>
  <c r="I14" i="171" s="1"/>
  <c r="J22" i="171"/>
  <c r="J21" i="171"/>
  <c r="J20" i="171" s="1"/>
  <c r="J19" i="171"/>
  <c r="J16" i="171" s="1"/>
  <c r="J15" i="171" s="1"/>
  <c r="G22" i="171"/>
  <c r="G21" i="171"/>
  <c r="G20" i="171" s="1"/>
  <c r="G19" i="171" s="1"/>
  <c r="G16" i="171" s="1"/>
  <c r="G15" i="171" s="1"/>
  <c r="G14" i="171" s="1"/>
  <c r="K15" i="171"/>
  <c r="K14" i="171"/>
  <c r="M16" i="163"/>
  <c r="M30" i="163"/>
  <c r="M29" i="163" s="1"/>
  <c r="M28" i="163"/>
  <c r="N25" i="163"/>
  <c r="N24" i="163" s="1"/>
  <c r="N23" i="163"/>
  <c r="N16" i="163" s="1"/>
  <c r="N15" i="163" s="1"/>
  <c r="N14" i="163" s="1"/>
  <c r="O25" i="163"/>
  <c r="O24" i="163" s="1"/>
  <c r="O23" i="163" s="1"/>
  <c r="P25" i="163"/>
  <c r="P24" i="163"/>
  <c r="P23" i="163" s="1"/>
  <c r="Q25" i="163"/>
  <c r="Q24" i="163" s="1"/>
  <c r="Q23" i="163" s="1"/>
  <c r="R25" i="163"/>
  <c r="R24" i="163" s="1"/>
  <c r="R23" i="163"/>
  <c r="R16" i="163" s="1"/>
  <c r="R15" i="163" s="1"/>
  <c r="R14" i="163" s="1"/>
  <c r="I26" i="163"/>
  <c r="O26" i="163"/>
  <c r="I31" i="163"/>
  <c r="H31" i="163"/>
  <c r="H30" i="163" s="1"/>
  <c r="H29" i="163"/>
  <c r="H28" i="163" s="1"/>
  <c r="H27" i="163" s="1"/>
  <c r="H17" i="163" s="1"/>
  <c r="K16" i="163"/>
  <c r="K30" i="163"/>
  <c r="K29" i="163"/>
  <c r="K28" i="163" s="1"/>
  <c r="G25" i="163"/>
  <c r="G24" i="163" s="1"/>
  <c r="G23" i="163" s="1"/>
  <c r="G30" i="163"/>
  <c r="G29" i="163"/>
  <c r="G28" i="163" s="1"/>
  <c r="G27" i="163" s="1"/>
  <c r="AF46" i="170"/>
  <c r="P20" i="169"/>
  <c r="O20" i="169" s="1"/>
  <c r="P14" i="169"/>
  <c r="O14" i="169" s="1"/>
  <c r="U114" i="170"/>
  <c r="V114" i="170"/>
  <c r="W114" i="170"/>
  <c r="X114" i="170"/>
  <c r="Y114" i="170"/>
  <c r="Z114" i="170"/>
  <c r="AA114" i="170"/>
  <c r="AB114" i="170"/>
  <c r="AC114" i="170"/>
  <c r="AJ117" i="170"/>
  <c r="AI117" i="170"/>
  <c r="AP117" i="170" s="1"/>
  <c r="AH117" i="170"/>
  <c r="AO117" i="170" s="1"/>
  <c r="AF117" i="170"/>
  <c r="AN117" i="170" s="1"/>
  <c r="AE117" i="170"/>
  <c r="AM117" i="170" s="1"/>
  <c r="AJ116" i="170"/>
  <c r="AI116" i="170"/>
  <c r="AH116" i="170"/>
  <c r="AF116" i="170"/>
  <c r="AE116" i="170"/>
  <c r="AJ115" i="170"/>
  <c r="AJ114" i="170" s="1"/>
  <c r="AI115" i="170"/>
  <c r="AP115" i="170"/>
  <c r="AH115" i="170"/>
  <c r="AO115" i="170"/>
  <c r="AF115" i="170"/>
  <c r="AE115" i="170"/>
  <c r="AJ113" i="170"/>
  <c r="AI113" i="170"/>
  <c r="AP113" i="170" s="1"/>
  <c r="AH113" i="170"/>
  <c r="AO113" i="170" s="1"/>
  <c r="AF113" i="170"/>
  <c r="AE113" i="170"/>
  <c r="AM113" i="170" s="1"/>
  <c r="AJ112" i="170"/>
  <c r="AJ111" i="170" s="1"/>
  <c r="AI112" i="170"/>
  <c r="AH112" i="170"/>
  <c r="AD112" i="170" s="1"/>
  <c r="AD111" i="170" s="1"/>
  <c r="AF112" i="170"/>
  <c r="AN112" i="170"/>
  <c r="AE112" i="170"/>
  <c r="AM112" i="170"/>
  <c r="U111" i="170"/>
  <c r="V111" i="170"/>
  <c r="W111" i="170"/>
  <c r="X111" i="170"/>
  <c r="Y111" i="170"/>
  <c r="Z111" i="170"/>
  <c r="AA111" i="170"/>
  <c r="AB111" i="170"/>
  <c r="AC111" i="170"/>
  <c r="AJ110" i="170"/>
  <c r="AI110" i="170"/>
  <c r="AP110" i="170"/>
  <c r="AH110" i="170"/>
  <c r="AO110" i="170"/>
  <c r="AF110" i="170"/>
  <c r="AN110" i="170"/>
  <c r="AE110" i="170"/>
  <c r="AM110" i="170"/>
  <c r="AJ109" i="170"/>
  <c r="AI109" i="170"/>
  <c r="AP109" i="170" s="1"/>
  <c r="AH109" i="170"/>
  <c r="AO109" i="170" s="1"/>
  <c r="AF109" i="170"/>
  <c r="AN109" i="170" s="1"/>
  <c r="AE109" i="170"/>
  <c r="AJ108" i="170"/>
  <c r="AJ107" i="170" s="1"/>
  <c r="AI108" i="170"/>
  <c r="AH108" i="170"/>
  <c r="AF108" i="170"/>
  <c r="AE108" i="170"/>
  <c r="AM108" i="170" s="1"/>
  <c r="U107" i="170"/>
  <c r="U98" i="170" s="1"/>
  <c r="V107" i="170"/>
  <c r="W107" i="170"/>
  <c r="W98" i="170" s="1"/>
  <c r="X107" i="170"/>
  <c r="Y107" i="170"/>
  <c r="Z107" i="170"/>
  <c r="AA107" i="170"/>
  <c r="AA98" i="170" s="1"/>
  <c r="AB107" i="170"/>
  <c r="AC107" i="170"/>
  <c r="AJ106" i="170"/>
  <c r="AI106" i="170"/>
  <c r="AP106" i="170" s="1"/>
  <c r="AH106" i="170"/>
  <c r="AO106" i="170" s="1"/>
  <c r="AF106" i="170"/>
  <c r="AE106" i="170"/>
  <c r="AM106" i="170"/>
  <c r="AJ105" i="170"/>
  <c r="AI105" i="170"/>
  <c r="AP105" i="170" s="1"/>
  <c r="AH105" i="170"/>
  <c r="AO105" i="170" s="1"/>
  <c r="AF105" i="170"/>
  <c r="AN105" i="170" s="1"/>
  <c r="AE105" i="170"/>
  <c r="AJ104" i="170"/>
  <c r="AI104" i="170"/>
  <c r="AP104" i="170"/>
  <c r="AH104" i="170"/>
  <c r="AO104" i="170"/>
  <c r="AF104" i="170"/>
  <c r="AN104" i="170"/>
  <c r="AE104" i="170"/>
  <c r="AM104" i="170"/>
  <c r="AL104" i="170" s="1"/>
  <c r="AJ103" i="170"/>
  <c r="AI103" i="170"/>
  <c r="AP103" i="170" s="1"/>
  <c r="AH103" i="170"/>
  <c r="AO103" i="170" s="1"/>
  <c r="AF103" i="170"/>
  <c r="AN103" i="170" s="1"/>
  <c r="AE103" i="170"/>
  <c r="AJ102" i="170"/>
  <c r="AI102" i="170"/>
  <c r="AP102" i="170"/>
  <c r="AH102" i="170"/>
  <c r="AO102" i="170"/>
  <c r="AF102" i="170"/>
  <c r="AN102" i="170"/>
  <c r="AE102" i="170"/>
  <c r="AJ101" i="170"/>
  <c r="AJ99" i="170" s="1"/>
  <c r="AI101" i="170"/>
  <c r="AP101" i="170"/>
  <c r="AH101" i="170"/>
  <c r="AO101" i="170"/>
  <c r="AF101" i="170"/>
  <c r="AN101" i="170"/>
  <c r="AE101" i="170"/>
  <c r="AM101" i="170"/>
  <c r="AJ100" i="170"/>
  <c r="AI100" i="170"/>
  <c r="AP100" i="170" s="1"/>
  <c r="AH100" i="170"/>
  <c r="AD100" i="170" s="1"/>
  <c r="AF100" i="170"/>
  <c r="AN100" i="170"/>
  <c r="AE100" i="170"/>
  <c r="AM100" i="170"/>
  <c r="U99" i="170"/>
  <c r="V99" i="170"/>
  <c r="V98" i="170" s="1"/>
  <c r="W99" i="170"/>
  <c r="X99" i="170"/>
  <c r="Y99" i="170"/>
  <c r="Z99" i="170"/>
  <c r="AA99" i="170"/>
  <c r="AB99" i="170"/>
  <c r="AB98" i="170" s="1"/>
  <c r="AC99" i="170"/>
  <c r="AJ94" i="170"/>
  <c r="AJ91" i="170"/>
  <c r="AJ90" i="170"/>
  <c r="AJ88" i="170" s="1"/>
  <c r="AJ89" i="170"/>
  <c r="AJ87" i="170"/>
  <c r="AJ86" i="170" s="1"/>
  <c r="M80" i="170"/>
  <c r="AJ80" i="170"/>
  <c r="AI80" i="170"/>
  <c r="AJ78" i="170"/>
  <c r="AJ77" i="170"/>
  <c r="AJ71" i="170"/>
  <c r="AJ70" i="170" s="1"/>
  <c r="AJ69" i="170" s="1"/>
  <c r="AJ68" i="170" s="1"/>
  <c r="AJ24" i="170" s="1"/>
  <c r="AJ46" i="170"/>
  <c r="AJ44" i="170" s="1"/>
  <c r="AJ43" i="170" s="1"/>
  <c r="AI46" i="170"/>
  <c r="AP46" i="170"/>
  <c r="AE46" i="170"/>
  <c r="AM46" i="170"/>
  <c r="AJ41" i="170"/>
  <c r="H34" i="170"/>
  <c r="H33" i="170" s="1"/>
  <c r="H32" i="170"/>
  <c r="H16" i="170" s="1"/>
  <c r="B27" i="170"/>
  <c r="B26" i="170"/>
  <c r="B24" i="170"/>
  <c r="L88" i="170"/>
  <c r="L85" i="170" s="1"/>
  <c r="L84" i="170" s="1"/>
  <c r="L26" i="170" s="1"/>
  <c r="H88" i="170"/>
  <c r="I86" i="170"/>
  <c r="I85" i="170" s="1"/>
  <c r="I84" i="170" s="1"/>
  <c r="I26" i="170" s="1"/>
  <c r="J86" i="170"/>
  <c r="J85" i="170" s="1"/>
  <c r="J84" i="170" s="1"/>
  <c r="J26" i="170" s="1"/>
  <c r="K86" i="170"/>
  <c r="L86" i="170"/>
  <c r="H86" i="170"/>
  <c r="H85" i="170" s="1"/>
  <c r="K98" i="170"/>
  <c r="K97" i="170"/>
  <c r="K96" i="170" s="1"/>
  <c r="K95" i="170" s="1"/>
  <c r="K27" i="170" s="1"/>
  <c r="L98" i="170"/>
  <c r="L97" i="170" s="1"/>
  <c r="L96" i="170" s="1"/>
  <c r="L95" i="170" s="1"/>
  <c r="L27" i="170" s="1"/>
  <c r="P98" i="170"/>
  <c r="P97" i="170"/>
  <c r="P96" i="170" s="1"/>
  <c r="P95" i="170" s="1"/>
  <c r="P27" i="170" s="1"/>
  <c r="R98" i="170"/>
  <c r="R97" i="170" s="1"/>
  <c r="R96" i="170" s="1"/>
  <c r="R95" i="170" s="1"/>
  <c r="R27" i="170" s="1"/>
  <c r="S98" i="170"/>
  <c r="S97" i="170"/>
  <c r="S96" i="170" s="1"/>
  <c r="S95" i="170" s="1"/>
  <c r="S27" i="170" s="1"/>
  <c r="M117" i="170"/>
  <c r="M116" i="170"/>
  <c r="M115" i="170"/>
  <c r="M113" i="170"/>
  <c r="M112" i="170"/>
  <c r="M110" i="170"/>
  <c r="M109" i="170"/>
  <c r="M108" i="170"/>
  <c r="M106" i="170"/>
  <c r="M105" i="170"/>
  <c r="M104" i="170"/>
  <c r="M103" i="170"/>
  <c r="M102" i="170"/>
  <c r="M101" i="170"/>
  <c r="M100" i="170"/>
  <c r="M99" i="170" s="1"/>
  <c r="M98" i="170" s="1"/>
  <c r="M97" i="170" s="1"/>
  <c r="M96" i="170" s="1"/>
  <c r="M95" i="170" s="1"/>
  <c r="M27" i="170" s="1"/>
  <c r="T114" i="170"/>
  <c r="T111" i="170"/>
  <c r="T107" i="170"/>
  <c r="T99" i="170"/>
  <c r="T98" i="170" s="1"/>
  <c r="T97" i="170" s="1"/>
  <c r="T96" i="170" s="1"/>
  <c r="T95" i="170" s="1"/>
  <c r="T27" i="170" s="1"/>
  <c r="O114" i="170"/>
  <c r="O111" i="170"/>
  <c r="O107" i="170"/>
  <c r="O99" i="170"/>
  <c r="O98" i="170" s="1"/>
  <c r="O97" i="170" s="1"/>
  <c r="O96" i="170" s="1"/>
  <c r="O95" i="170" s="1"/>
  <c r="H114" i="170"/>
  <c r="H111" i="170"/>
  <c r="H107" i="170"/>
  <c r="H99" i="170"/>
  <c r="H98" i="170" s="1"/>
  <c r="M91" i="170"/>
  <c r="A77" i="170"/>
  <c r="A78" i="170" s="1"/>
  <c r="A80" i="170" s="1"/>
  <c r="A83" i="170" s="1"/>
  <c r="A87" i="170" s="1"/>
  <c r="A89" i="170" s="1"/>
  <c r="A90" i="170" s="1"/>
  <c r="A91" i="170" s="1"/>
  <c r="A94" i="170" s="1"/>
  <c r="A100" i="170" s="1"/>
  <c r="A101" i="170" s="1"/>
  <c r="A102" i="170" s="1"/>
  <c r="A103" i="170" s="1"/>
  <c r="A104" i="170" s="1"/>
  <c r="A105" i="170" s="1"/>
  <c r="A106" i="170" s="1"/>
  <c r="A108" i="170" s="1"/>
  <c r="A109" i="170" s="1"/>
  <c r="A110" i="170" s="1"/>
  <c r="A112" i="170" s="1"/>
  <c r="A113" i="170" s="1"/>
  <c r="A115" i="170" s="1"/>
  <c r="A116" i="170" s="1"/>
  <c r="A117" i="170" s="1"/>
  <c r="M90" i="170"/>
  <c r="L70" i="170"/>
  <c r="L69" i="170"/>
  <c r="L68" i="170" s="1"/>
  <c r="K70" i="170"/>
  <c r="K69" i="170" s="1"/>
  <c r="K68" i="170" s="1"/>
  <c r="K24" i="170" s="1"/>
  <c r="I68" i="170"/>
  <c r="H70" i="170"/>
  <c r="H69" i="170"/>
  <c r="H68" i="170" s="1"/>
  <c r="H24" i="170" s="1"/>
  <c r="H76" i="170"/>
  <c r="H75" i="170"/>
  <c r="K77" i="170"/>
  <c r="K76" i="170" s="1"/>
  <c r="K75" i="170" s="1"/>
  <c r="K74" i="170" s="1"/>
  <c r="B25" i="170"/>
  <c r="B23" i="170"/>
  <c r="L25" i="170"/>
  <c r="I17" i="164"/>
  <c r="Y15" i="169"/>
  <c r="Y16" i="169"/>
  <c r="Y17" i="169"/>
  <c r="Y18" i="169"/>
  <c r="Y30" i="169"/>
  <c r="Y31" i="169"/>
  <c r="Y29" i="169"/>
  <c r="Z48" i="169"/>
  <c r="Y48" i="169"/>
  <c r="Z52" i="169"/>
  <c r="Y52" i="169"/>
  <c r="AA32" i="169"/>
  <c r="AA28" i="169"/>
  <c r="AB32" i="169"/>
  <c r="AB28" i="169"/>
  <c r="Z40" i="169"/>
  <c r="Y40" i="169"/>
  <c r="U15" i="169"/>
  <c r="U16" i="169"/>
  <c r="U17" i="169"/>
  <c r="U18" i="169"/>
  <c r="U22" i="169"/>
  <c r="U23" i="169"/>
  <c r="U24" i="169"/>
  <c r="U25" i="169"/>
  <c r="U26" i="169"/>
  <c r="W42" i="169"/>
  <c r="U14" i="169"/>
  <c r="T14" i="169"/>
  <c r="AA14" i="169"/>
  <c r="Z14" i="169"/>
  <c r="E29" i="164" s="1"/>
  <c r="AB20" i="169"/>
  <c r="U20" i="169"/>
  <c r="T20" i="169" s="1"/>
  <c r="D11" i="164"/>
  <c r="D14" i="164"/>
  <c r="D18" i="164"/>
  <c r="D17" i="164" s="1"/>
  <c r="D22" i="164"/>
  <c r="D21" i="164" s="1"/>
  <c r="D24" i="164"/>
  <c r="D26" i="164"/>
  <c r="M54" i="169"/>
  <c r="K54" i="169"/>
  <c r="J54" i="169" s="1"/>
  <c r="G54" i="169"/>
  <c r="H54" i="169"/>
  <c r="L53" i="169"/>
  <c r="K53" i="169"/>
  <c r="J53" i="169" s="1"/>
  <c r="G53" i="169"/>
  <c r="H53" i="169" s="1"/>
  <c r="N52" i="169"/>
  <c r="J52" i="169" s="1"/>
  <c r="G52" i="169"/>
  <c r="L51" i="169"/>
  <c r="K51" i="169"/>
  <c r="J51" i="169" s="1"/>
  <c r="G51" i="169"/>
  <c r="H51" i="169" s="1"/>
  <c r="L50" i="169"/>
  <c r="K50" i="169" s="1"/>
  <c r="G50" i="169"/>
  <c r="H50" i="169" s="1"/>
  <c r="P50" i="169" s="1"/>
  <c r="Z50" i="169" s="1"/>
  <c r="Y50" i="169" s="1"/>
  <c r="G49" i="169"/>
  <c r="H49" i="169" s="1"/>
  <c r="P49" i="169"/>
  <c r="O49" i="169" s="1"/>
  <c r="N47" i="169"/>
  <c r="M47" i="169"/>
  <c r="K47" i="169" s="1"/>
  <c r="J47" i="169" s="1"/>
  <c r="L47" i="169"/>
  <c r="G47" i="169"/>
  <c r="H47" i="169" s="1"/>
  <c r="P47" i="169" s="1"/>
  <c r="N46" i="169"/>
  <c r="M46" i="169"/>
  <c r="L46" i="169"/>
  <c r="K46" i="169" s="1"/>
  <c r="G46" i="169"/>
  <c r="H46" i="169"/>
  <c r="P46" i="169" s="1"/>
  <c r="O46" i="169" s="1"/>
  <c r="N45" i="169"/>
  <c r="M45" i="169"/>
  <c r="G45" i="169"/>
  <c r="R44" i="169"/>
  <c r="Q44" i="169"/>
  <c r="I44" i="169"/>
  <c r="E44" i="169"/>
  <c r="C44" i="169"/>
  <c r="S43" i="169"/>
  <c r="S42" i="169"/>
  <c r="L43" i="169"/>
  <c r="L42" i="169"/>
  <c r="G43" i="169"/>
  <c r="G42" i="169"/>
  <c r="R42" i="169"/>
  <c r="Q42" i="169"/>
  <c r="I42" i="169"/>
  <c r="I32" i="169"/>
  <c r="I28" i="169" s="1"/>
  <c r="E42" i="169"/>
  <c r="C42" i="169"/>
  <c r="M41" i="169"/>
  <c r="K41" i="169" s="1"/>
  <c r="G41" i="169"/>
  <c r="H41" i="169" s="1"/>
  <c r="L39" i="169"/>
  <c r="G39" i="169"/>
  <c r="Q38" i="169"/>
  <c r="Q32" i="169" s="1"/>
  <c r="Q28" i="169" s="1"/>
  <c r="E38" i="169"/>
  <c r="C38" i="169"/>
  <c r="M37" i="169"/>
  <c r="K37" i="169"/>
  <c r="J37" i="169" s="1"/>
  <c r="G37" i="169"/>
  <c r="H37" i="169"/>
  <c r="L36" i="169"/>
  <c r="K36" i="169"/>
  <c r="G36" i="169"/>
  <c r="H36" i="169"/>
  <c r="P36" i="169" s="1"/>
  <c r="M35" i="169"/>
  <c r="K35" i="169"/>
  <c r="J35" i="169" s="1"/>
  <c r="G35" i="169"/>
  <c r="H35" i="169" s="1"/>
  <c r="L34" i="169"/>
  <c r="K34" i="169" s="1"/>
  <c r="J34" i="169" s="1"/>
  <c r="G34" i="169"/>
  <c r="H34" i="169" s="1"/>
  <c r="P34" i="169" s="1"/>
  <c r="G33" i="169"/>
  <c r="H33" i="169" s="1"/>
  <c r="N22" i="169"/>
  <c r="N21" i="169"/>
  <c r="I22" i="169"/>
  <c r="I21" i="169"/>
  <c r="I26" i="169" s="1"/>
  <c r="E21" i="169"/>
  <c r="E26" i="169" s="1"/>
  <c r="C21" i="169"/>
  <c r="C26" i="169" s="1"/>
  <c r="K19" i="169"/>
  <c r="J19" i="169" s="1"/>
  <c r="H19" i="169"/>
  <c r="G19" i="169" s="1"/>
  <c r="E16" i="169"/>
  <c r="E11" i="169" s="1"/>
  <c r="E10" i="169" s="1"/>
  <c r="C16" i="169"/>
  <c r="K13" i="169"/>
  <c r="H13" i="169"/>
  <c r="E12" i="169"/>
  <c r="C12" i="169"/>
  <c r="C11" i="169"/>
  <c r="C10" i="169" s="1"/>
  <c r="K20" i="170"/>
  <c r="J21" i="170"/>
  <c r="L19" i="170"/>
  <c r="H44" i="170"/>
  <c r="H43" i="170"/>
  <c r="K17" i="170"/>
  <c r="H38" i="170"/>
  <c r="H17" i="170" s="1"/>
  <c r="M46" i="170"/>
  <c r="M45" i="170" s="1"/>
  <c r="L18" i="170"/>
  <c r="I21" i="170"/>
  <c r="L21" i="170"/>
  <c r="M17" i="170"/>
  <c r="B22" i="170"/>
  <c r="B21" i="170"/>
  <c r="B20" i="170"/>
  <c r="B17" i="170"/>
  <c r="B19" i="170"/>
  <c r="B18" i="170"/>
  <c r="B16" i="170"/>
  <c r="L16" i="170"/>
  <c r="D12" i="165"/>
  <c r="D11" i="165"/>
  <c r="E12" i="165"/>
  <c r="E11" i="165"/>
  <c r="A13" i="164"/>
  <c r="A15" i="164"/>
  <c r="A19" i="164" s="1"/>
  <c r="A20" i="164"/>
  <c r="A23" i="164" s="1"/>
  <c r="A25" i="164" s="1"/>
  <c r="A27" i="164" s="1"/>
  <c r="E9" i="168"/>
  <c r="F9" i="168"/>
  <c r="G9" i="168"/>
  <c r="H9" i="168"/>
  <c r="D9" i="168"/>
  <c r="B18" i="163"/>
  <c r="B17" i="163"/>
  <c r="B16" i="163"/>
  <c r="E15" i="165"/>
  <c r="E14" i="165" s="1"/>
  <c r="D15" i="165"/>
  <c r="D14" i="165" s="1"/>
  <c r="K22" i="163"/>
  <c r="K21" i="163" s="1"/>
  <c r="U85" i="170"/>
  <c r="U84" i="170" s="1"/>
  <c r="U26" i="170"/>
  <c r="M41" i="172"/>
  <c r="M40" i="172" s="1"/>
  <c r="M39" i="172" s="1"/>
  <c r="M59" i="170"/>
  <c r="E32" i="169"/>
  <c r="E28" i="169" s="1"/>
  <c r="AL117" i="170"/>
  <c r="E10" i="165"/>
  <c r="I34" i="163"/>
  <c r="M19" i="172"/>
  <c r="M18" i="172"/>
  <c r="I38" i="163"/>
  <c r="C9" i="168"/>
  <c r="R32" i="169"/>
  <c r="R28" i="169" s="1"/>
  <c r="L44" i="172"/>
  <c r="I30" i="163"/>
  <c r="I29" i="163"/>
  <c r="I28" i="163" s="1"/>
  <c r="I27" i="163"/>
  <c r="I17" i="163" s="1"/>
  <c r="J53" i="172"/>
  <c r="J22" i="172" s="1"/>
  <c r="P41" i="169"/>
  <c r="O41" i="169" s="1"/>
  <c r="Z41" i="169" s="1"/>
  <c r="Y41" i="169" s="1"/>
  <c r="J41" i="169"/>
  <c r="AL110" i="170"/>
  <c r="AL73" i="170"/>
  <c r="O84" i="170"/>
  <c r="O26" i="170" s="1"/>
  <c r="J38" i="163"/>
  <c r="Z20" i="169"/>
  <c r="G33" i="163"/>
  <c r="G32" i="163" s="1"/>
  <c r="G19" i="163" s="1"/>
  <c r="N46" i="172"/>
  <c r="E9" i="165"/>
  <c r="P19" i="169"/>
  <c r="J46" i="169"/>
  <c r="AL101" i="170"/>
  <c r="Z84" i="170"/>
  <c r="Z26" i="170" s="1"/>
  <c r="X25" i="170"/>
  <c r="Z25" i="170"/>
  <c r="Q25" i="170"/>
  <c r="Y84" i="170"/>
  <c r="Y26" i="170" s="1"/>
  <c r="AD55" i="170"/>
  <c r="I24" i="170"/>
  <c r="T51" i="170"/>
  <c r="AC85" i="170"/>
  <c r="AC84" i="170" s="1"/>
  <c r="AC26" i="170"/>
  <c r="AE111" i="170"/>
  <c r="AM111" i="170" s="1"/>
  <c r="N76" i="170"/>
  <c r="N75" i="170" s="1"/>
  <c r="N74" i="170"/>
  <c r="N25" i="170" s="1"/>
  <c r="V97" i="170"/>
  <c r="V96" i="170" s="1"/>
  <c r="V95" i="170" s="1"/>
  <c r="V27" i="170" s="1"/>
  <c r="AE86" i="170"/>
  <c r="AM79" i="170"/>
  <c r="AC98" i="170"/>
  <c r="AC97" i="170" s="1"/>
  <c r="AC96" i="170" s="1"/>
  <c r="AC95" i="170" s="1"/>
  <c r="AC27" i="170" s="1"/>
  <c r="U97" i="170"/>
  <c r="U96" i="170" s="1"/>
  <c r="U95" i="170"/>
  <c r="U27" i="170" s="1"/>
  <c r="AA97" i="170"/>
  <c r="AA96" i="170" s="1"/>
  <c r="AA95" i="170" s="1"/>
  <c r="AA27" i="170" s="1"/>
  <c r="R85" i="170"/>
  <c r="R84" i="170" s="1"/>
  <c r="R26" i="170" s="1"/>
  <c r="AB97" i="170"/>
  <c r="AB96" i="170" s="1"/>
  <c r="AB95" i="170" s="1"/>
  <c r="AB27" i="170" s="1"/>
  <c r="AD104" i="170"/>
  <c r="AE70" i="170"/>
  <c r="V85" i="170"/>
  <c r="V84" i="170" s="1"/>
  <c r="V26" i="170" s="1"/>
  <c r="M57" i="170"/>
  <c r="K27" i="163"/>
  <c r="K17" i="163" s="1"/>
  <c r="K18" i="163"/>
  <c r="J27" i="163"/>
  <c r="J17" i="163" s="1"/>
  <c r="Z49" i="169"/>
  <c r="Y49" i="169" s="1"/>
  <c r="G18" i="163"/>
  <c r="G17" i="163"/>
  <c r="S47" i="169"/>
  <c r="AC47" i="169" s="1"/>
  <c r="H18" i="163"/>
  <c r="AP108" i="170"/>
  <c r="AI111" i="170"/>
  <c r="AP111" i="170" s="1"/>
  <c r="AP112" i="170"/>
  <c r="AN115" i="170"/>
  <c r="D10" i="165"/>
  <c r="Y14" i="169"/>
  <c r="H12" i="169"/>
  <c r="H11" i="169" s="1"/>
  <c r="H26" i="169"/>
  <c r="AM51" i="170"/>
  <c r="AN56" i="170"/>
  <c r="AL56" i="170" s="1"/>
  <c r="H84" i="170"/>
  <c r="H26" i="170" s="1"/>
  <c r="Y98" i="170"/>
  <c r="Y97" i="170" s="1"/>
  <c r="Y96" i="170"/>
  <c r="Y95" i="170" s="1"/>
  <c r="Y27" i="170" s="1"/>
  <c r="W97" i="170"/>
  <c r="W96" i="170" s="1"/>
  <c r="W95" i="170" s="1"/>
  <c r="W27" i="170" s="1"/>
  <c r="U47" i="169"/>
  <c r="T47" i="169" s="1"/>
  <c r="AP77" i="170"/>
  <c r="AD80" i="170"/>
  <c r="AD79" i="170" s="1"/>
  <c r="X98" i="170"/>
  <c r="X97" i="170" s="1"/>
  <c r="X96" i="170" s="1"/>
  <c r="X95" i="170" s="1"/>
  <c r="X27" i="170" s="1"/>
  <c r="L44" i="169"/>
  <c r="AJ76" i="170"/>
  <c r="AJ75" i="170" s="1"/>
  <c r="AJ74" i="170" s="1"/>
  <c r="G22" i="172"/>
  <c r="AM37" i="170"/>
  <c r="AL37" i="170" s="1"/>
  <c r="AO58" i="170"/>
  <c r="AH76" i="170"/>
  <c r="AO77" i="170"/>
  <c r="AL77" i="170" s="1"/>
  <c r="T84" i="170"/>
  <c r="T26" i="170" s="1"/>
  <c r="AD102" i="170"/>
  <c r="AM102" i="170"/>
  <c r="AL102" i="170"/>
  <c r="N22" i="163"/>
  <c r="N21" i="163" s="1"/>
  <c r="AJ34" i="170"/>
  <c r="AJ33" i="170" s="1"/>
  <c r="AJ32" i="170"/>
  <c r="AJ16" i="170" s="1"/>
  <c r="AE63" i="170"/>
  <c r="AM63" i="170" s="1"/>
  <c r="AL64" i="170"/>
  <c r="AM77" i="170"/>
  <c r="AF76" i="170"/>
  <c r="AN76" i="170"/>
  <c r="AN78" i="170"/>
  <c r="Z98" i="170"/>
  <c r="Z97" i="170" s="1"/>
  <c r="Z96" i="170" s="1"/>
  <c r="Z95" i="170" s="1"/>
  <c r="M58" i="170"/>
  <c r="G22" i="169"/>
  <c r="G21" i="169"/>
  <c r="H97" i="170"/>
  <c r="H96" i="170" s="1"/>
  <c r="H95" i="170" s="1"/>
  <c r="H27" i="170" s="1"/>
  <c r="AH111" i="170"/>
  <c r="AO111" i="170" s="1"/>
  <c r="AD115" i="170"/>
  <c r="AI114" i="170"/>
  <c r="AP114" i="170" s="1"/>
  <c r="AP116" i="170"/>
  <c r="T46" i="169"/>
  <c r="L71" i="172"/>
  <c r="AM59" i="170"/>
  <c r="AL59" i="170" s="1"/>
  <c r="H47" i="170"/>
  <c r="H20" i="170" s="1"/>
  <c r="AI50" i="170"/>
  <c r="AI49" i="170" s="1"/>
  <c r="AP51" i="170"/>
  <c r="AM66" i="170"/>
  <c r="AM72" i="170"/>
  <c r="AH79" i="170"/>
  <c r="AO79" i="170"/>
  <c r="AO51" i="170"/>
  <c r="Y63" i="170"/>
  <c r="Y62" i="170" s="1"/>
  <c r="Y61" i="170" s="1"/>
  <c r="Y22" i="170" s="1"/>
  <c r="AI70" i="170"/>
  <c r="AI69" i="170" s="1"/>
  <c r="AP69" i="170" s="1"/>
  <c r="AD35" i="170"/>
  <c r="N99" i="170"/>
  <c r="Q76" i="172"/>
  <c r="AF50" i="170"/>
  <c r="AN51" i="170"/>
  <c r="AB85" i="170"/>
  <c r="AB84" i="170"/>
  <c r="J17" i="171"/>
  <c r="I17" i="171"/>
  <c r="P54" i="169"/>
  <c r="Z54" i="169" s="1"/>
  <c r="Y54" i="169" s="1"/>
  <c r="P37" i="169"/>
  <c r="O37" i="169" s="1"/>
  <c r="Z37" i="169"/>
  <c r="Y37" i="169" s="1"/>
  <c r="E14" i="164" s="1"/>
  <c r="I14" i="164" s="1"/>
  <c r="I10" i="164" s="1"/>
  <c r="U42" i="169"/>
  <c r="Z42" i="169" s="1"/>
  <c r="J36" i="169"/>
  <c r="O36" i="169"/>
  <c r="Z36" i="169" s="1"/>
  <c r="Y36" i="169" s="1"/>
  <c r="J50" i="169"/>
  <c r="P53" i="169"/>
  <c r="O53" i="169" s="1"/>
  <c r="K43" i="169"/>
  <c r="J22" i="169"/>
  <c r="J21" i="169"/>
  <c r="U35" i="169"/>
  <c r="S22" i="169"/>
  <c r="V42" i="169"/>
  <c r="H31" i="170"/>
  <c r="H30" i="170" s="1"/>
  <c r="AD108" i="170"/>
  <c r="AD110" i="170"/>
  <c r="AD117" i="170"/>
  <c r="N114" i="170"/>
  <c r="N107" i="170"/>
  <c r="AI99" i="170"/>
  <c r="AP99" i="170" s="1"/>
  <c r="AH44" i="170"/>
  <c r="AO44" i="170" s="1"/>
  <c r="N63" i="170"/>
  <c r="N62" i="170"/>
  <c r="N61" i="170" s="1"/>
  <c r="N22" i="170"/>
  <c r="T64" i="170"/>
  <c r="AD89" i="170"/>
  <c r="AA85" i="170"/>
  <c r="AA84" i="170" s="1"/>
  <c r="AA26" i="170"/>
  <c r="S84" i="170"/>
  <c r="S26" i="170" s="1"/>
  <c r="AD64" i="170"/>
  <c r="T65" i="170"/>
  <c r="AJ65" i="170"/>
  <c r="N111" i="170"/>
  <c r="AE45" i="170"/>
  <c r="AM45" i="170" s="1"/>
  <c r="AE44" i="170"/>
  <c r="AE43" i="170" s="1"/>
  <c r="AM43" i="170" s="1"/>
  <c r="AD113" i="170"/>
  <c r="M44" i="170"/>
  <c r="M43" i="170" s="1"/>
  <c r="M42" i="170" s="1"/>
  <c r="M18" i="170" s="1"/>
  <c r="N44" i="170"/>
  <c r="N43" i="170"/>
  <c r="N45" i="170"/>
  <c r="M76" i="170"/>
  <c r="M75" i="170" s="1"/>
  <c r="M74" i="170"/>
  <c r="N88" i="170"/>
  <c r="N70" i="170"/>
  <c r="N69" i="170"/>
  <c r="N68" i="170" s="1"/>
  <c r="N24" i="170" s="1"/>
  <c r="AF91" i="170"/>
  <c r="AD77" i="170"/>
  <c r="AI45" i="170"/>
  <c r="AP45" i="170"/>
  <c r="AI44" i="170"/>
  <c r="N34" i="170"/>
  <c r="N33" i="170"/>
  <c r="N32" i="170" s="1"/>
  <c r="N16" i="170" s="1"/>
  <c r="N31" i="170"/>
  <c r="N30" i="170" s="1"/>
  <c r="X53" i="170"/>
  <c r="X52" i="170" s="1"/>
  <c r="X48" i="170"/>
  <c r="AD101" i="170"/>
  <c r="AE34" i="170"/>
  <c r="AM34" i="170" s="1"/>
  <c r="N53" i="170"/>
  <c r="N52" i="170"/>
  <c r="T24" i="170"/>
  <c r="AG21" i="170"/>
  <c r="AH99" i="170"/>
  <c r="AG24" i="170"/>
  <c r="AF99" i="170"/>
  <c r="AN99" i="170" s="1"/>
  <c r="I20" i="170"/>
  <c r="AJ40" i="170"/>
  <c r="AJ39" i="170"/>
  <c r="AJ38" i="170" s="1"/>
  <c r="AJ17" i="170" s="1"/>
  <c r="AC41" i="170"/>
  <c r="J16" i="170"/>
  <c r="J31" i="170"/>
  <c r="J30" i="170"/>
  <c r="J20" i="170"/>
  <c r="AA20" i="170"/>
  <c r="AA22" i="170"/>
  <c r="W22" i="170"/>
  <c r="W20" i="170"/>
  <c r="L20" i="170"/>
  <c r="L22" i="170"/>
  <c r="AB22" i="170"/>
  <c r="T66" i="170"/>
  <c r="Y18" i="170"/>
  <c r="Y19" i="170"/>
  <c r="L24" i="170"/>
  <c r="X22" i="170"/>
  <c r="U19" i="170"/>
  <c r="Q18" i="170"/>
  <c r="Q19" i="170"/>
  <c r="V18" i="170"/>
  <c r="V19" i="170"/>
  <c r="Q20" i="170"/>
  <c r="Q21" i="170"/>
  <c r="K16" i="170"/>
  <c r="M36" i="170"/>
  <c r="M34" i="170"/>
  <c r="M33" i="170" s="1"/>
  <c r="M32" i="170" s="1"/>
  <c r="Q24" i="170"/>
  <c r="T19" i="170"/>
  <c r="Z20" i="170"/>
  <c r="U20" i="170"/>
  <c r="S20" i="170"/>
  <c r="AC35" i="170"/>
  <c r="Z18" i="170"/>
  <c r="Z19" i="170"/>
  <c r="R18" i="170"/>
  <c r="R19" i="170"/>
  <c r="R20" i="170"/>
  <c r="R21" i="170"/>
  <c r="W19" i="170"/>
  <c r="V20" i="170"/>
  <c r="M60" i="172"/>
  <c r="M59" i="172" s="1"/>
  <c r="G21" i="172"/>
  <c r="K22" i="172"/>
  <c r="I22" i="172"/>
  <c r="L72" i="172"/>
  <c r="O22" i="172"/>
  <c r="H18" i="172"/>
  <c r="M50" i="172"/>
  <c r="H53" i="172"/>
  <c r="O39" i="172"/>
  <c r="O18" i="172" s="1"/>
  <c r="O19" i="172"/>
  <c r="K21" i="172"/>
  <c r="K39" i="172"/>
  <c r="K18" i="172" s="1"/>
  <c r="J21" i="172"/>
  <c r="L76" i="172"/>
  <c r="AB26" i="170"/>
  <c r="Z46" i="169"/>
  <c r="Y46" i="169" s="1"/>
  <c r="I18" i="163"/>
  <c r="K45" i="172"/>
  <c r="K20" i="172" s="1"/>
  <c r="H21" i="170"/>
  <c r="M25" i="170"/>
  <c r="M65" i="170"/>
  <c r="AP70" i="170"/>
  <c r="AP50" i="170"/>
  <c r="P33" i="169"/>
  <c r="O33" i="169" s="1"/>
  <c r="AI43" i="170"/>
  <c r="AP44" i="170"/>
  <c r="AE62" i="170"/>
  <c r="AM62" i="170" s="1"/>
  <c r="AN91" i="170"/>
  <c r="AE19" i="170"/>
  <c r="AM44" i="170"/>
  <c r="AE33" i="170"/>
  <c r="AM33" i="170" s="1"/>
  <c r="AO50" i="170"/>
  <c r="AF49" i="170"/>
  <c r="AN49" i="170"/>
  <c r="AN50" i="170"/>
  <c r="S44" i="169"/>
  <c r="AC44" i="169"/>
  <c r="Z35" i="169"/>
  <c r="Y35" i="169" s="1"/>
  <c r="T35" i="169"/>
  <c r="O54" i="169"/>
  <c r="S21" i="169"/>
  <c r="S10" i="169" s="1"/>
  <c r="O22" i="169"/>
  <c r="O21" i="169" s="1"/>
  <c r="P43" i="169"/>
  <c r="O43" i="169" s="1"/>
  <c r="O50" i="169"/>
  <c r="N42" i="170"/>
  <c r="N18" i="170" s="1"/>
  <c r="N19" i="170"/>
  <c r="AJ64" i="170"/>
  <c r="AC40" i="170"/>
  <c r="AC39" i="170" s="1"/>
  <c r="AC38" i="170" s="1"/>
  <c r="AC17" i="170" s="1"/>
  <c r="AD91" i="170"/>
  <c r="M19" i="170"/>
  <c r="M64" i="170"/>
  <c r="H22" i="172"/>
  <c r="H45" i="172"/>
  <c r="H20" i="172" s="1"/>
  <c r="AI42" i="170"/>
  <c r="AP42" i="170" s="1"/>
  <c r="AE32" i="170"/>
  <c r="AE16" i="170" s="1"/>
  <c r="AI68" i="170"/>
  <c r="J14" i="171"/>
  <c r="AE42" i="170"/>
  <c r="AE18" i="170" s="1"/>
  <c r="AP49" i="170"/>
  <c r="Z43" i="169"/>
  <c r="P42" i="169"/>
  <c r="O42" i="169"/>
  <c r="AM32" i="170"/>
  <c r="AI24" i="170"/>
  <c r="AM42" i="170"/>
  <c r="H15" i="171"/>
  <c r="H14" i="171" s="1"/>
  <c r="AM16" i="170"/>
  <c r="M31" i="170" l="1"/>
  <c r="M30" i="170" s="1"/>
  <c r="M16" i="170"/>
  <c r="AJ25" i="170"/>
  <c r="Q16" i="163"/>
  <c r="Q15" i="163" s="1"/>
  <c r="Q14" i="163" s="1"/>
  <c r="Q22" i="163"/>
  <c r="Q21" i="163" s="1"/>
  <c r="K19" i="163"/>
  <c r="K15" i="163" s="1"/>
  <c r="K14" i="163" s="1"/>
  <c r="W45" i="169"/>
  <c r="W44" i="169" s="1"/>
  <c r="W32" i="169" s="1"/>
  <c r="W28" i="169" s="1"/>
  <c r="W19" i="169" s="1"/>
  <c r="J19" i="163"/>
  <c r="V45" i="169"/>
  <c r="Q15" i="170"/>
  <c r="Q14" i="170" s="1"/>
  <c r="AM18" i="170"/>
  <c r="AP68" i="170"/>
  <c r="Z67" i="170"/>
  <c r="Z23" i="170" s="1"/>
  <c r="Z15" i="170" s="1"/>
  <c r="Z14" i="170" s="1"/>
  <c r="Z27" i="170"/>
  <c r="O34" i="169"/>
  <c r="Z34" i="169" s="1"/>
  <c r="Y34" i="169" s="1"/>
  <c r="K25" i="170"/>
  <c r="O27" i="170"/>
  <c r="O67" i="170"/>
  <c r="O23" i="170" s="1"/>
  <c r="AJ42" i="170"/>
  <c r="AJ18" i="170" s="1"/>
  <c r="AJ19" i="170"/>
  <c r="G16" i="163"/>
  <c r="G15" i="163" s="1"/>
  <c r="G14" i="163" s="1"/>
  <c r="G22" i="163"/>
  <c r="G21" i="163" s="1"/>
  <c r="O22" i="163"/>
  <c r="O21" i="163" s="1"/>
  <c r="O16" i="163"/>
  <c r="O15" i="163" s="1"/>
  <c r="O14" i="163" s="1"/>
  <c r="L27" i="163"/>
  <c r="L17" i="163" s="1"/>
  <c r="L15" i="163" s="1"/>
  <c r="L14" i="163" s="1"/>
  <c r="X22" i="169" s="1"/>
  <c r="L18" i="163"/>
  <c r="X43" i="169" s="1"/>
  <c r="AO49" i="170"/>
  <c r="AC24" i="170"/>
  <c r="AC67" i="170"/>
  <c r="AC23" i="170" s="1"/>
  <c r="R24" i="170"/>
  <c r="R67" i="170"/>
  <c r="R23" i="170" s="1"/>
  <c r="P78" i="172"/>
  <c r="P25" i="172" s="1"/>
  <c r="P15" i="172" s="1"/>
  <c r="P14" i="172" s="1"/>
  <c r="AO76" i="170"/>
  <c r="AH75" i="170"/>
  <c r="AL51" i="170"/>
  <c r="AM86" i="170"/>
  <c r="N21" i="172"/>
  <c r="Y20" i="169"/>
  <c r="E30" i="164"/>
  <c r="E28" i="164" s="1"/>
  <c r="H42" i="170"/>
  <c r="H18" i="170" s="1"/>
  <c r="H19" i="170"/>
  <c r="K39" i="169"/>
  <c r="L38" i="169"/>
  <c r="L32" i="169" s="1"/>
  <c r="L28" i="169" s="1"/>
  <c r="H45" i="169"/>
  <c r="G44" i="169"/>
  <c r="K90" i="170"/>
  <c r="K88" i="170" s="1"/>
  <c r="M88" i="170"/>
  <c r="K85" i="170"/>
  <c r="K84" i="170" s="1"/>
  <c r="K26" i="170" s="1"/>
  <c r="AJ85" i="170"/>
  <c r="AJ84" i="170" s="1"/>
  <c r="AJ26" i="170" s="1"/>
  <c r="AM103" i="170"/>
  <c r="AL103" i="170" s="1"/>
  <c r="AD103" i="170"/>
  <c r="AE99" i="170"/>
  <c r="AN113" i="170"/>
  <c r="AF111" i="170"/>
  <c r="AN111" i="170" s="1"/>
  <c r="AL111" i="170" s="1"/>
  <c r="AM115" i="170"/>
  <c r="AL115" i="170" s="1"/>
  <c r="AE114" i="170"/>
  <c r="AM114" i="170" s="1"/>
  <c r="AN116" i="170"/>
  <c r="AF114" i="170"/>
  <c r="AN114" i="170" s="1"/>
  <c r="I25" i="163"/>
  <c r="I24" i="163" s="1"/>
  <c r="I23" i="163" s="1"/>
  <c r="H26" i="163"/>
  <c r="H25" i="163" s="1"/>
  <c r="H24" i="163" s="1"/>
  <c r="H23" i="163" s="1"/>
  <c r="I19" i="172"/>
  <c r="I39" i="172"/>
  <c r="I18" i="172" s="1"/>
  <c r="I15" i="172" s="1"/>
  <c r="N39" i="172"/>
  <c r="N18" i="172" s="1"/>
  <c r="N19" i="172"/>
  <c r="Q56" i="172"/>
  <c r="Q55" i="172" s="1"/>
  <c r="Q54" i="172" s="1"/>
  <c r="L56" i="172"/>
  <c r="L55" i="172" s="1"/>
  <c r="L54" i="172" s="1"/>
  <c r="M55" i="172"/>
  <c r="M54" i="172" s="1"/>
  <c r="M53" i="172" s="1"/>
  <c r="M22" i="172" s="1"/>
  <c r="Q63" i="172"/>
  <c r="L63" i="172" s="1"/>
  <c r="AL58" i="170"/>
  <c r="T53" i="170"/>
  <c r="T52" i="170" s="1"/>
  <c r="AJ57" i="170"/>
  <c r="AP89" i="170"/>
  <c r="AI88" i="170"/>
  <c r="AP88" i="170" s="1"/>
  <c r="AM87" i="170"/>
  <c r="AF72" i="170"/>
  <c r="X71" i="170"/>
  <c r="AP87" i="170"/>
  <c r="AI86" i="170"/>
  <c r="AM78" i="170"/>
  <c r="AL78" i="170" s="1"/>
  <c r="AD78" i="170"/>
  <c r="AD76" i="170" s="1"/>
  <c r="AD75" i="170" s="1"/>
  <c r="AD74" i="170" s="1"/>
  <c r="AE76" i="170"/>
  <c r="AG67" i="170"/>
  <c r="AG23" i="170" s="1"/>
  <c r="AG25" i="170"/>
  <c r="AN79" i="170"/>
  <c r="AF75" i="170"/>
  <c r="AB67" i="170"/>
  <c r="AB23" i="170" s="1"/>
  <c r="AB15" i="170" s="1"/>
  <c r="AB14" i="170" s="1"/>
  <c r="V25" i="170"/>
  <c r="V67" i="170"/>
  <c r="V23" i="170" s="1"/>
  <c r="V15" i="170" s="1"/>
  <c r="V14" i="170" s="1"/>
  <c r="T25" i="170"/>
  <c r="T67" i="170"/>
  <c r="T23" i="170" s="1"/>
  <c r="S67" i="170"/>
  <c r="S23" i="170" s="1"/>
  <c r="M46" i="172"/>
  <c r="AN61" i="170"/>
  <c r="AF22" i="170"/>
  <c r="AF39" i="170"/>
  <c r="AN40" i="170"/>
  <c r="AL40" i="170" s="1"/>
  <c r="AP24" i="170"/>
  <c r="AP43" i="170"/>
  <c r="AI19" i="170"/>
  <c r="AJ66" i="170"/>
  <c r="AJ62" i="170" s="1"/>
  <c r="AJ61" i="170" s="1"/>
  <c r="AJ22" i="170" s="1"/>
  <c r="T63" i="170"/>
  <c r="T62" i="170" s="1"/>
  <c r="T61" i="170" s="1"/>
  <c r="T22" i="170" s="1"/>
  <c r="AO99" i="170"/>
  <c r="X47" i="170"/>
  <c r="X20" i="170" s="1"/>
  <c r="X21" i="170"/>
  <c r="N98" i="170"/>
  <c r="N97" i="170" s="1"/>
  <c r="N96" i="170" s="1"/>
  <c r="N95" i="170" s="1"/>
  <c r="N27" i="170" s="1"/>
  <c r="R19" i="169"/>
  <c r="O19" i="169"/>
  <c r="I33" i="163"/>
  <c r="I32" i="163" s="1"/>
  <c r="I19" i="163" s="1"/>
  <c r="K12" i="169"/>
  <c r="K11" i="169" s="1"/>
  <c r="J13" i="169"/>
  <c r="J12" i="169" s="1"/>
  <c r="J11" i="169" s="1"/>
  <c r="Z47" i="169"/>
  <c r="Y47" i="169" s="1"/>
  <c r="O47" i="169"/>
  <c r="AM105" i="170"/>
  <c r="AL105" i="170" s="1"/>
  <c r="AD105" i="170"/>
  <c r="AO108" i="170"/>
  <c r="AH107" i="170"/>
  <c r="AO107" i="170" s="1"/>
  <c r="AN46" i="170"/>
  <c r="AF45" i="170"/>
  <c r="AN45" i="170" s="1"/>
  <c r="AL45" i="170" s="1"/>
  <c r="AF44" i="170"/>
  <c r="AD46" i="170"/>
  <c r="M18" i="163"/>
  <c r="M27" i="163"/>
  <c r="M17" i="163" s="1"/>
  <c r="M15" i="163" s="1"/>
  <c r="M14" i="163" s="1"/>
  <c r="J22" i="163"/>
  <c r="J21" i="163" s="1"/>
  <c r="J16" i="163"/>
  <c r="Z51" i="169"/>
  <c r="Y51" i="169" s="1"/>
  <c r="T51" i="169"/>
  <c r="J39" i="172"/>
  <c r="J18" i="172" s="1"/>
  <c r="J14" i="172" s="1"/>
  <c r="J19" i="172"/>
  <c r="Q19" i="172"/>
  <c r="Q39" i="172"/>
  <c r="Q18" i="172" s="1"/>
  <c r="Q69" i="172"/>
  <c r="M68" i="172"/>
  <c r="M67" i="172" s="1"/>
  <c r="M66" i="172" s="1"/>
  <c r="M23" i="172" s="1"/>
  <c r="AO46" i="170"/>
  <c r="AH45" i="170"/>
  <c r="AO45" i="170" s="1"/>
  <c r="AD36" i="170"/>
  <c r="AC36" i="170" s="1"/>
  <c r="AC34" i="170" s="1"/>
  <c r="AC33" i="170" s="1"/>
  <c r="AC32" i="170" s="1"/>
  <c r="AC16" i="170" s="1"/>
  <c r="AM36" i="170"/>
  <c r="AL36" i="170" s="1"/>
  <c r="AE50" i="170"/>
  <c r="AD51" i="170"/>
  <c r="AM89" i="170"/>
  <c r="AE88" i="170"/>
  <c r="AM88" i="170" s="1"/>
  <c r="AO71" i="170"/>
  <c r="AH70" i="170"/>
  <c r="AI18" i="170"/>
  <c r="AP18" i="170" s="1"/>
  <c r="AE61" i="170"/>
  <c r="H14" i="172"/>
  <c r="I45" i="172"/>
  <c r="I20" i="172" s="1"/>
  <c r="Z53" i="169"/>
  <c r="Y53" i="169" s="1"/>
  <c r="AH43" i="170"/>
  <c r="Y67" i="170"/>
  <c r="Y23" i="170" s="1"/>
  <c r="M66" i="170"/>
  <c r="M63" i="170" s="1"/>
  <c r="M62" i="170" s="1"/>
  <c r="M61" i="170" s="1"/>
  <c r="M22" i="170" s="1"/>
  <c r="U67" i="170"/>
  <c r="U23" i="170" s="1"/>
  <c r="U15" i="170" s="1"/>
  <c r="U14" i="170" s="1"/>
  <c r="AA67" i="170"/>
  <c r="AA23" i="170" s="1"/>
  <c r="G45" i="172"/>
  <c r="G20" i="172" s="1"/>
  <c r="AI53" i="170"/>
  <c r="AE53" i="170"/>
  <c r="AE107" i="170"/>
  <c r="AM107" i="170" s="1"/>
  <c r="AD73" i="170"/>
  <c r="K42" i="169"/>
  <c r="J43" i="169"/>
  <c r="J42" i="169" s="1"/>
  <c r="G17" i="171"/>
  <c r="Q75" i="172"/>
  <c r="Q74" i="172" s="1"/>
  <c r="Q73" i="172" s="1"/>
  <c r="Q24" i="172" s="1"/>
  <c r="AD34" i="170"/>
  <c r="AD33" i="170" s="1"/>
  <c r="AD32" i="170" s="1"/>
  <c r="AD16" i="170" s="1"/>
  <c r="AM57" i="170"/>
  <c r="AL57" i="170" s="1"/>
  <c r="AD66" i="170"/>
  <c r="AD63" i="170" s="1"/>
  <c r="AD62" i="170" s="1"/>
  <c r="AD61" i="170" s="1"/>
  <c r="AD22" i="170" s="1"/>
  <c r="G39" i="172"/>
  <c r="G18" i="172" s="1"/>
  <c r="R22" i="163"/>
  <c r="AO112" i="170"/>
  <c r="AL112" i="170" s="1"/>
  <c r="AO100" i="170"/>
  <c r="AL100" i="170" s="1"/>
  <c r="AA34" i="170"/>
  <c r="AA33" i="170" s="1"/>
  <c r="AA32" i="170" s="1"/>
  <c r="AA16" i="170" s="1"/>
  <c r="AA15" i="170" s="1"/>
  <c r="AA14" i="170" s="1"/>
  <c r="L38" i="172"/>
  <c r="L36" i="172" s="1"/>
  <c r="L35" i="172" s="1"/>
  <c r="L17" i="172" s="1"/>
  <c r="AH63" i="170"/>
  <c r="AD58" i="170"/>
  <c r="AC58" i="170" s="1"/>
  <c r="AI76" i="170"/>
  <c r="AI107" i="170"/>
  <c r="AM70" i="170"/>
  <c r="AE69" i="170"/>
  <c r="X94" i="170"/>
  <c r="AB25" i="170"/>
  <c r="M51" i="170"/>
  <c r="M50" i="170" s="1"/>
  <c r="M49" i="170" s="1"/>
  <c r="T50" i="170"/>
  <c r="T49" i="170" s="1"/>
  <c r="T48" i="170" s="1"/>
  <c r="AJ51" i="170"/>
  <c r="AJ49" i="170" s="1"/>
  <c r="W70" i="170"/>
  <c r="W69" i="170" s="1"/>
  <c r="W68" i="170" s="1"/>
  <c r="P25" i="170"/>
  <c r="S25" i="170"/>
  <c r="J67" i="170"/>
  <c r="J23" i="170" s="1"/>
  <c r="J15" i="170" s="1"/>
  <c r="J14" i="170" s="1"/>
  <c r="D9" i="165"/>
  <c r="G13" i="169"/>
  <c r="P13" i="169"/>
  <c r="C32" i="169"/>
  <c r="D38" i="169" s="1"/>
  <c r="G38" i="169"/>
  <c r="G32" i="169" s="1"/>
  <c r="G28" i="169" s="1"/>
  <c r="H39" i="169"/>
  <c r="S32" i="169"/>
  <c r="S28" i="169" s="1"/>
  <c r="K45" i="169"/>
  <c r="M44" i="169"/>
  <c r="M32" i="169" s="1"/>
  <c r="M28" i="169" s="1"/>
  <c r="N44" i="169"/>
  <c r="N32" i="169" s="1"/>
  <c r="N28" i="169" s="1"/>
  <c r="D10" i="164"/>
  <c r="D9" i="164" s="1"/>
  <c r="H74" i="170"/>
  <c r="AL46" i="170"/>
  <c r="AP80" i="170"/>
  <c r="AI79" i="170"/>
  <c r="AP79" i="170" s="1"/>
  <c r="AJ98" i="170"/>
  <c r="AJ97" i="170" s="1"/>
  <c r="AJ96" i="170" s="1"/>
  <c r="AJ95" i="170" s="1"/>
  <c r="AJ27" i="170" s="1"/>
  <c r="AN106" i="170"/>
  <c r="AL106" i="170" s="1"/>
  <c r="AD106" i="170"/>
  <c r="AN108" i="170"/>
  <c r="AL108" i="170" s="1"/>
  <c r="AF107" i="170"/>
  <c r="AM109" i="170"/>
  <c r="AL109" i="170" s="1"/>
  <c r="AD109" i="170"/>
  <c r="AD107" i="170" s="1"/>
  <c r="AL113" i="170"/>
  <c r="AM116" i="170"/>
  <c r="AD116" i="170"/>
  <c r="AD114" i="170" s="1"/>
  <c r="AO116" i="170"/>
  <c r="AH114" i="170"/>
  <c r="AO114" i="170" s="1"/>
  <c r="P22" i="163"/>
  <c r="P21" i="163" s="1"/>
  <c r="P16" i="163"/>
  <c r="P15" i="163" s="1"/>
  <c r="P14" i="163" s="1"/>
  <c r="T43" i="169"/>
  <c r="V38" i="169"/>
  <c r="U39" i="169"/>
  <c r="X44" i="169"/>
  <c r="L29" i="172"/>
  <c r="L28" i="172" s="1"/>
  <c r="L27" i="172" s="1"/>
  <c r="L16" i="172" s="1"/>
  <c r="M28" i="172"/>
  <c r="M27" i="172" s="1"/>
  <c r="M16" i="172" s="1"/>
  <c r="L41" i="172"/>
  <c r="L40" i="172" s="1"/>
  <c r="O21" i="172"/>
  <c r="O45" i="172"/>
  <c r="O20" i="172" s="1"/>
  <c r="O15" i="172" s="1"/>
  <c r="O14" i="172" s="1"/>
  <c r="Q50" i="172"/>
  <c r="Q46" i="172" s="1"/>
  <c r="L52" i="172"/>
  <c r="L50" i="172" s="1"/>
  <c r="L46" i="172" s="1"/>
  <c r="Q62" i="172"/>
  <c r="Q60" i="172" s="1"/>
  <c r="Q59" i="172" s="1"/>
  <c r="L62" i="172"/>
  <c r="L60" i="172" s="1"/>
  <c r="L59" i="172" s="1"/>
  <c r="L77" i="172"/>
  <c r="L75" i="172" s="1"/>
  <c r="L74" i="172" s="1"/>
  <c r="L73" i="172" s="1"/>
  <c r="L24" i="172" s="1"/>
  <c r="N53" i="172"/>
  <c r="N22" i="172" s="1"/>
  <c r="N48" i="170"/>
  <c r="AM60" i="170"/>
  <c r="AL60" i="170" s="1"/>
  <c r="AD60" i="170"/>
  <c r="Y53" i="170"/>
  <c r="Y52" i="170" s="1"/>
  <c r="Y48" i="170" s="1"/>
  <c r="AH54" i="170"/>
  <c r="AP66" i="170"/>
  <c r="AL66" i="170" s="1"/>
  <c r="AI63" i="170"/>
  <c r="AM90" i="170"/>
  <c r="AL90" i="170" s="1"/>
  <c r="AD90" i="170"/>
  <c r="AO89" i="170"/>
  <c r="AH88" i="170"/>
  <c r="AO88" i="170" s="1"/>
  <c r="AO87" i="170"/>
  <c r="AH86" i="170"/>
  <c r="P86" i="170"/>
  <c r="P85" i="170" s="1"/>
  <c r="P84" i="170" s="1"/>
  <c r="P26" i="170" s="1"/>
  <c r="N87" i="170"/>
  <c r="AF87" i="170"/>
  <c r="AD87" i="170" s="1"/>
  <c r="AD86" i="170" s="1"/>
  <c r="AJ60" i="170"/>
  <c r="M60" i="170"/>
  <c r="M53" i="170" s="1"/>
  <c r="M52" i="170" s="1"/>
  <c r="AL80" i="170"/>
  <c r="Q78" i="172"/>
  <c r="Q25" i="172" s="1"/>
  <c r="O78" i="172"/>
  <c r="O25" i="172" s="1"/>
  <c r="AE81" i="170"/>
  <c r="AM81" i="170" s="1"/>
  <c r="AL81" i="170" s="1"/>
  <c r="AM82" i="170"/>
  <c r="AL82" i="170" s="1"/>
  <c r="L67" i="170"/>
  <c r="L23" i="170" s="1"/>
  <c r="L15" i="170" s="1"/>
  <c r="L14" i="170" s="1"/>
  <c r="AH16" i="170"/>
  <c r="AG15" i="170"/>
  <c r="AG14" i="170" s="1"/>
  <c r="S15" i="170"/>
  <c r="S14" i="170" s="1"/>
  <c r="I42" i="170"/>
  <c r="I18" i="170" s="1"/>
  <c r="I15" i="170" s="1"/>
  <c r="I14" i="170" s="1"/>
  <c r="I19" i="170"/>
  <c r="AN16" i="173"/>
  <c r="AO38" i="173"/>
  <c r="AF17" i="173"/>
  <c r="AO17" i="173" s="1"/>
  <c r="AP61" i="174"/>
  <c r="AP22" i="174" s="1"/>
  <c r="AH22" i="174"/>
  <c r="AN48" i="174"/>
  <c r="AN21" i="174" s="1"/>
  <c r="AE21" i="174"/>
  <c r="AE47" i="174"/>
  <c r="AO18" i="175"/>
  <c r="AH26" i="175"/>
  <c r="AC43" i="175"/>
  <c r="AC19" i="175" s="1"/>
  <c r="AC20" i="175"/>
  <c r="AL42" i="173"/>
  <c r="AL18" i="173" s="1"/>
  <c r="AL19" i="173"/>
  <c r="AO74" i="173"/>
  <c r="AF25" i="173"/>
  <c r="AO25" i="173" s="1"/>
  <c r="AQ84" i="173"/>
  <c r="AI26" i="173"/>
  <c r="N25" i="173"/>
  <c r="AE74" i="173"/>
  <c r="AN75" i="173"/>
  <c r="AJ47" i="173"/>
  <c r="AJ20" i="173" s="1"/>
  <c r="AJ21" i="173"/>
  <c r="AJ47" i="174"/>
  <c r="AJ20" i="174" s="1"/>
  <c r="AJ21" i="174"/>
  <c r="AD25" i="174"/>
  <c r="AO32" i="174"/>
  <c r="AO16" i="174" s="1"/>
  <c r="AF16" i="174"/>
  <c r="AD43" i="175"/>
  <c r="AD19" i="175" s="1"/>
  <c r="AD20" i="175"/>
  <c r="AH53" i="175"/>
  <c r="AO54" i="175"/>
  <c r="AM50" i="175"/>
  <c r="AE33" i="175"/>
  <c r="AM34" i="175"/>
  <c r="AL34" i="175" s="1"/>
  <c r="AD68" i="175"/>
  <c r="AD24" i="175" s="1"/>
  <c r="AD26" i="175"/>
  <c r="Q25" i="173"/>
  <c r="Q67" i="173"/>
  <c r="Q23" i="173" s="1"/>
  <c r="T25" i="173"/>
  <c r="T67" i="173"/>
  <c r="T23" i="173" s="1"/>
  <c r="L26" i="173"/>
  <c r="L67" i="173"/>
  <c r="L23" i="173" s="1"/>
  <c r="L15" i="173" s="1"/>
  <c r="L14" i="173" s="1"/>
  <c r="W67" i="174"/>
  <c r="W23" i="174" s="1"/>
  <c r="W15" i="174" s="1"/>
  <c r="W14" i="174" s="1"/>
  <c r="W24" i="174"/>
  <c r="AL108" i="174"/>
  <c r="AL107" i="174" s="1"/>
  <c r="AM108" i="174"/>
  <c r="AM107" i="174" s="1"/>
  <c r="AL100" i="174"/>
  <c r="AM100" i="174"/>
  <c r="AP86" i="174"/>
  <c r="AP99" i="174"/>
  <c r="AH98" i="174"/>
  <c r="T53" i="174"/>
  <c r="T52" i="174" s="1"/>
  <c r="T48" i="174" s="1"/>
  <c r="M57" i="174"/>
  <c r="M53" i="174" s="1"/>
  <c r="M52" i="174" s="1"/>
  <c r="M48" i="174" s="1"/>
  <c r="AQ42" i="174"/>
  <c r="AQ18" i="174" s="1"/>
  <c r="AI18" i="174"/>
  <c r="N31" i="174"/>
  <c r="N30" i="174" s="1"/>
  <c r="N16" i="174"/>
  <c r="AM116" i="174"/>
  <c r="AM114" i="174" s="1"/>
  <c r="O18" i="174"/>
  <c r="AN42" i="174"/>
  <c r="AN18" i="174" s="1"/>
  <c r="Z47" i="174"/>
  <c r="Z20" i="174" s="1"/>
  <c r="Z21" i="174"/>
  <c r="Z67" i="174"/>
  <c r="Z23" i="174" s="1"/>
  <c r="Z25" i="174"/>
  <c r="AG25" i="174"/>
  <c r="AG67" i="174"/>
  <c r="AG23" i="174" s="1"/>
  <c r="Y26" i="174"/>
  <c r="Y67" i="174"/>
  <c r="Y23" i="174" s="1"/>
  <c r="T26" i="174"/>
  <c r="T67" i="174"/>
  <c r="T23" i="174" s="1"/>
  <c r="T48" i="175"/>
  <c r="T21" i="175" s="1"/>
  <c r="T16" i="175" s="1"/>
  <c r="T15" i="175" s="1"/>
  <c r="AJ15" i="173"/>
  <c r="AJ14" i="173" s="1"/>
  <c r="Y15" i="173"/>
  <c r="Y14" i="173" s="1"/>
  <c r="I67" i="170"/>
  <c r="I23" i="170" s="1"/>
  <c r="I31" i="170"/>
  <c r="I30" i="170" s="1"/>
  <c r="T31" i="170"/>
  <c r="T30" i="170" s="1"/>
  <c r="K21" i="170"/>
  <c r="K19" i="170"/>
  <c r="J22" i="170"/>
  <c r="P22" i="170"/>
  <c r="AB21" i="170"/>
  <c r="AG19" i="170"/>
  <c r="AA19" i="170"/>
  <c r="S19" i="170"/>
  <c r="O19" i="170"/>
  <c r="AM19" i="170" s="1"/>
  <c r="Z21" i="170"/>
  <c r="AH38" i="170"/>
  <c r="AO39" i="170"/>
  <c r="AI39" i="170"/>
  <c r="AI32" i="170"/>
  <c r="AP33" i="170"/>
  <c r="R33" i="170"/>
  <c r="AO34" i="170"/>
  <c r="AL34" i="170" s="1"/>
  <c r="O38" i="170"/>
  <c r="AM39" i="170"/>
  <c r="AL122" i="170"/>
  <c r="AL93" i="170"/>
  <c r="AN120" i="170"/>
  <c r="AD120" i="170"/>
  <c r="AD118" i="170" s="1"/>
  <c r="AF118" i="170"/>
  <c r="AF48" i="175"/>
  <c r="M47" i="173"/>
  <c r="M20" i="173" s="1"/>
  <c r="AF18" i="173"/>
  <c r="AO18" i="173" s="1"/>
  <c r="AN47" i="173"/>
  <c r="AE20" i="173"/>
  <c r="AN20" i="173" s="1"/>
  <c r="AH84" i="173"/>
  <c r="AO69" i="174"/>
  <c r="AF68" i="174"/>
  <c r="AP42" i="174"/>
  <c r="AP18" i="174" s="1"/>
  <c r="AH18" i="174"/>
  <c r="AO85" i="174"/>
  <c r="AF84" i="174"/>
  <c r="AN62" i="174"/>
  <c r="AC55" i="175"/>
  <c r="AC54" i="175" s="1"/>
  <c r="AC53" i="175" s="1"/>
  <c r="AC49" i="175" s="1"/>
  <c r="AD54" i="175"/>
  <c r="AD53" i="175" s="1"/>
  <c r="AF23" i="175"/>
  <c r="AN23" i="175" s="1"/>
  <c r="AL23" i="175" s="1"/>
  <c r="AD47" i="173"/>
  <c r="AD20" i="173" s="1"/>
  <c r="AD21" i="173"/>
  <c r="AF61" i="173"/>
  <c r="AF85" i="173"/>
  <c r="AO88" i="173"/>
  <c r="T47" i="173"/>
  <c r="T20" i="173" s="1"/>
  <c r="T15" i="173" s="1"/>
  <c r="T14" i="173" s="1"/>
  <c r="T21" i="173"/>
  <c r="Q15" i="173"/>
  <c r="Q14" i="173" s="1"/>
  <c r="Q13" i="175" s="1"/>
  <c r="AC67" i="173"/>
  <c r="AC23" i="173" s="1"/>
  <c r="AI17" i="174"/>
  <c r="AH74" i="174"/>
  <c r="AP75" i="174"/>
  <c r="AQ74" i="174"/>
  <c r="AO53" i="174"/>
  <c r="AF52" i="174"/>
  <c r="X67" i="174"/>
  <c r="X23" i="174" s="1"/>
  <c r="X24" i="174"/>
  <c r="P21" i="174"/>
  <c r="AH19" i="174"/>
  <c r="AP43" i="174"/>
  <c r="AP19" i="174" s="1"/>
  <c r="AA47" i="174"/>
  <c r="AA20" i="174" s="1"/>
  <c r="AE97" i="174"/>
  <c r="AN98" i="174"/>
  <c r="AO61" i="174"/>
  <c r="AO22" i="174" s="1"/>
  <c r="AF22" i="174"/>
  <c r="M67" i="174"/>
  <c r="M23" i="174" s="1"/>
  <c r="N47" i="174"/>
  <c r="N20" i="174" s="1"/>
  <c r="N21" i="174"/>
  <c r="AB67" i="174"/>
  <c r="AB23" i="174" s="1"/>
  <c r="AB15" i="174" s="1"/>
  <c r="AB14" i="174" s="1"/>
  <c r="AN44" i="175"/>
  <c r="AL44" i="175" s="1"/>
  <c r="AF20" i="175"/>
  <c r="AN20" i="175" s="1"/>
  <c r="AL20" i="175" s="1"/>
  <c r="AF43" i="175"/>
  <c r="AN40" i="175"/>
  <c r="AF39" i="175"/>
  <c r="T22" i="175"/>
  <c r="AB68" i="175"/>
  <c r="AB24" i="175" s="1"/>
  <c r="AB16" i="175" s="1"/>
  <c r="AB15" i="175" s="1"/>
  <c r="AL116" i="174"/>
  <c r="AL114" i="174" s="1"/>
  <c r="M27" i="175"/>
  <c r="M68" i="175"/>
  <c r="M24" i="175" s="1"/>
  <c r="H67" i="173"/>
  <c r="H23" i="173" s="1"/>
  <c r="H25" i="173"/>
  <c r="AI98" i="173"/>
  <c r="AQ99" i="173"/>
  <c r="W24" i="173"/>
  <c r="W67" i="173"/>
  <c r="W23" i="173" s="1"/>
  <c r="AP53" i="173"/>
  <c r="AH52" i="173"/>
  <c r="AN99" i="173"/>
  <c r="N47" i="173"/>
  <c r="N20" i="173" s="1"/>
  <c r="AH17" i="173"/>
  <c r="AP17" i="173" s="1"/>
  <c r="AP38" i="173"/>
  <c r="AN85" i="173"/>
  <c r="AE84" i="173"/>
  <c r="AF16" i="173"/>
  <c r="AO32" i="173"/>
  <c r="R31" i="173"/>
  <c r="R16" i="173"/>
  <c r="R15" i="173" s="1"/>
  <c r="R14" i="173" s="1"/>
  <c r="AP32" i="173"/>
  <c r="Y21" i="173"/>
  <c r="I47" i="173"/>
  <c r="I20" i="173" s="1"/>
  <c r="I21" i="173"/>
  <c r="AA25" i="173"/>
  <c r="AA67" i="173"/>
  <c r="AA23" i="173" s="1"/>
  <c r="S26" i="173"/>
  <c r="S67" i="173"/>
  <c r="S23" i="173" s="1"/>
  <c r="AD98" i="174"/>
  <c r="AD97" i="174" s="1"/>
  <c r="AD96" i="174" s="1"/>
  <c r="AD95" i="174" s="1"/>
  <c r="AD27" i="174" s="1"/>
  <c r="AN88" i="174"/>
  <c r="AE85" i="174"/>
  <c r="J67" i="174"/>
  <c r="J23" i="174" s="1"/>
  <c r="J25" i="174"/>
  <c r="AQ62" i="174"/>
  <c r="AI61" i="174"/>
  <c r="M42" i="174"/>
  <c r="M18" i="174" s="1"/>
  <c r="M19" i="174"/>
  <c r="K47" i="174"/>
  <c r="K20" i="174" s="1"/>
  <c r="K21" i="174"/>
  <c r="U21" i="174"/>
  <c r="U47" i="174"/>
  <c r="U20" i="174" s="1"/>
  <c r="U67" i="174"/>
  <c r="U23" i="174" s="1"/>
  <c r="U26" i="174"/>
  <c r="R26" i="174"/>
  <c r="R67" i="174"/>
  <c r="R23" i="174" s="1"/>
  <c r="AJ23" i="175"/>
  <c r="AJ48" i="175"/>
  <c r="AJ21" i="175" s="1"/>
  <c r="Y22" i="175"/>
  <c r="Y48" i="175"/>
  <c r="Y21" i="175" s="1"/>
  <c r="M22" i="175"/>
  <c r="M48" i="175"/>
  <c r="M21" i="175" s="1"/>
  <c r="M16" i="175" s="1"/>
  <c r="M15" i="175" s="1"/>
  <c r="N32" i="175"/>
  <c r="N31" i="175" s="1"/>
  <c r="N17" i="175"/>
  <c r="L48" i="175"/>
  <c r="L21" i="175" s="1"/>
  <c r="L16" i="175" s="1"/>
  <c r="L15" i="175" s="1"/>
  <c r="L22" i="175"/>
  <c r="R26" i="175"/>
  <c r="R68" i="175"/>
  <c r="R24" i="175" s="1"/>
  <c r="X25" i="173"/>
  <c r="X67" i="173"/>
  <c r="X23" i="173" s="1"/>
  <c r="X15" i="173" s="1"/>
  <c r="X14" i="173" s="1"/>
  <c r="AM25" i="174"/>
  <c r="AC35" i="175"/>
  <c r="AC34" i="175" s="1"/>
  <c r="AC33" i="175" s="1"/>
  <c r="AC17" i="175" s="1"/>
  <c r="AP16" i="173"/>
  <c r="K31" i="173"/>
  <c r="K30" i="173" s="1"/>
  <c r="K16" i="173"/>
  <c r="K15" i="173" s="1"/>
  <c r="S15" i="173"/>
  <c r="S14" i="173" s="1"/>
  <c r="AM76" i="173"/>
  <c r="AM75" i="173" s="1"/>
  <c r="AM74" i="173" s="1"/>
  <c r="AQ85" i="173"/>
  <c r="I31" i="174"/>
  <c r="I30" i="174" s="1"/>
  <c r="I16" i="174"/>
  <c r="O15" i="174"/>
  <c r="O14" i="174" s="1"/>
  <c r="Z15" i="174"/>
  <c r="Z14" i="174" s="1"/>
  <c r="R32" i="175"/>
  <c r="R17" i="175"/>
  <c r="AO33" i="175"/>
  <c r="AK67" i="174"/>
  <c r="AK23" i="174" s="1"/>
  <c r="AK27" i="174"/>
  <c r="AI68" i="175"/>
  <c r="AI24" i="175" s="1"/>
  <c r="AF95" i="173"/>
  <c r="AQ16" i="173"/>
  <c r="AO97" i="173"/>
  <c r="AN27" i="175"/>
  <c r="AI26" i="175"/>
  <c r="AP26" i="175" s="1"/>
  <c r="N15" i="179"/>
  <c r="AL71" i="173"/>
  <c r="AL70" i="173" s="1"/>
  <c r="AL69" i="173" s="1"/>
  <c r="AL68" i="173" s="1"/>
  <c r="AL24" i="173" s="1"/>
  <c r="AM71" i="173"/>
  <c r="AM70" i="173" s="1"/>
  <c r="AM69" i="173" s="1"/>
  <c r="AM68" i="173" s="1"/>
  <c r="AM24" i="173" s="1"/>
  <c r="AQ18" i="173"/>
  <c r="AC42" i="173"/>
  <c r="AC18" i="173" s="1"/>
  <c r="AC19" i="173"/>
  <c r="AI47" i="174"/>
  <c r="AH27" i="175"/>
  <c r="AO27" i="175" s="1"/>
  <c r="AL27" i="175" s="1"/>
  <c r="AN85" i="175"/>
  <c r="AL63" i="175"/>
  <c r="AP85" i="175"/>
  <c r="AP68" i="175" s="1"/>
  <c r="Z15" i="173"/>
  <c r="Z14" i="173" s="1"/>
  <c r="P67" i="173"/>
  <c r="P23" i="173" s="1"/>
  <c r="P15" i="173" s="1"/>
  <c r="P14" i="173" s="1"/>
  <c r="AE40" i="175"/>
  <c r="AN71" i="175"/>
  <c r="AL71" i="175" s="1"/>
  <c r="AF70" i="175"/>
  <c r="AA68" i="175"/>
  <c r="AA24" i="175" s="1"/>
  <c r="AA16" i="175" s="1"/>
  <c r="AA15" i="175" s="1"/>
  <c r="AE70" i="175"/>
  <c r="AD49" i="175"/>
  <c r="AE53" i="175"/>
  <c r="AM53" i="175" s="1"/>
  <c r="H68" i="175"/>
  <c r="H24" i="175" s="1"/>
  <c r="H16" i="175" s="1"/>
  <c r="H15" i="175" s="1"/>
  <c r="AM44" i="173"/>
  <c r="AM43" i="173" s="1"/>
  <c r="AM45" i="173"/>
  <c r="AL107" i="173"/>
  <c r="AF21" i="173"/>
  <c r="AO21" i="173" s="1"/>
  <c r="AO48" i="173"/>
  <c r="J15" i="173"/>
  <c r="J14" i="173" s="1"/>
  <c r="J13" i="175" s="1"/>
  <c r="AB67" i="173"/>
  <c r="AB23" i="173" s="1"/>
  <c r="AB15" i="173" s="1"/>
  <c r="AB14" i="173" s="1"/>
  <c r="O26" i="173"/>
  <c r="O67" i="173"/>
  <c r="O23" i="173" s="1"/>
  <c r="O15" i="173" s="1"/>
  <c r="O14" i="173" s="1"/>
  <c r="AL101" i="174"/>
  <c r="AM101" i="174"/>
  <c r="I47" i="174"/>
  <c r="I20" i="174" s="1"/>
  <c r="I21" i="174"/>
  <c r="AO43" i="174"/>
  <c r="AO19" i="174" s="1"/>
  <c r="AF42" i="174"/>
  <c r="AD42" i="174"/>
  <c r="AD18" i="174" s="1"/>
  <c r="AD19" i="174"/>
  <c r="AH48" i="174"/>
  <c r="Y21" i="174"/>
  <c r="Y47" i="174"/>
  <c r="Y20" i="174" s="1"/>
  <c r="H21" i="174"/>
  <c r="H47" i="174"/>
  <c r="H20" i="174" s="1"/>
  <c r="N25" i="174"/>
  <c r="N67" i="174"/>
  <c r="N23" i="174" s="1"/>
  <c r="S25" i="174"/>
  <c r="S67" i="174"/>
  <c r="S23" i="174" s="1"/>
  <c r="S15" i="174" s="1"/>
  <c r="S14" i="174" s="1"/>
  <c r="AA25" i="174"/>
  <c r="AA67" i="174"/>
  <c r="AA23" i="174" s="1"/>
  <c r="AA15" i="174" s="1"/>
  <c r="AA14" i="174" s="1"/>
  <c r="AA9" i="174" s="1"/>
  <c r="AC26" i="174"/>
  <c r="AC67" i="174"/>
  <c r="AC23" i="174" s="1"/>
  <c r="V67" i="174"/>
  <c r="V23" i="174" s="1"/>
  <c r="V15" i="174" s="1"/>
  <c r="V14" i="174" s="1"/>
  <c r="AO115" i="175"/>
  <c r="AL115" i="175" s="1"/>
  <c r="AH99" i="175"/>
  <c r="AF99" i="175"/>
  <c r="AL45" i="175"/>
  <c r="AD64" i="175"/>
  <c r="AD63" i="175" s="1"/>
  <c r="AD62" i="175" s="1"/>
  <c r="AD23" i="175" s="1"/>
  <c r="AL65" i="175"/>
  <c r="AM108" i="175"/>
  <c r="AL108" i="175" s="1"/>
  <c r="AE99" i="175"/>
  <c r="V68" i="175"/>
  <c r="V24" i="175" s="1"/>
  <c r="V16" i="175" s="1"/>
  <c r="V15" i="175" s="1"/>
  <c r="W26" i="175"/>
  <c r="W68" i="175"/>
  <c r="W24" i="175" s="1"/>
  <c r="P26" i="175"/>
  <c r="P68" i="175"/>
  <c r="P24" i="175" s="1"/>
  <c r="X26" i="175"/>
  <c r="X68" i="175"/>
  <c r="X24" i="175" s="1"/>
  <c r="X16" i="175" s="1"/>
  <c r="X15" i="175" s="1"/>
  <c r="X13" i="175" s="1"/>
  <c r="AL29" i="175"/>
  <c r="AP53" i="175"/>
  <c r="AI49" i="175"/>
  <c r="AL87" i="175"/>
  <c r="O25" i="174"/>
  <c r="AN74" i="174"/>
  <c r="V25" i="173"/>
  <c r="V67" i="173"/>
  <c r="V23" i="173" s="1"/>
  <c r="V15" i="173" s="1"/>
  <c r="V14" i="173" s="1"/>
  <c r="AN86" i="175"/>
  <c r="AL86" i="175" s="1"/>
  <c r="M25" i="173"/>
  <c r="M67" i="173"/>
  <c r="M23" i="173" s="1"/>
  <c r="AI75" i="173"/>
  <c r="AN82" i="175"/>
  <c r="AL82" i="175" s="1"/>
  <c r="AF75" i="175"/>
  <c r="AD107" i="173"/>
  <c r="AD98" i="173" s="1"/>
  <c r="AD97" i="173" s="1"/>
  <c r="AD96" i="173" s="1"/>
  <c r="AD95" i="173" s="1"/>
  <c r="AM118" i="173"/>
  <c r="I31" i="173"/>
  <c r="I30" i="173" s="1"/>
  <c r="I16" i="173"/>
  <c r="I15" i="173" s="1"/>
  <c r="I14" i="173" s="1"/>
  <c r="AA15" i="173"/>
  <c r="AA14" i="173" s="1"/>
  <c r="AL91" i="173"/>
  <c r="AI16" i="174"/>
  <c r="AQ32" i="174"/>
  <c r="AQ16" i="174" s="1"/>
  <c r="Y15" i="174"/>
  <c r="Y14" i="174" s="1"/>
  <c r="AG15" i="174"/>
  <c r="AG14" i="174" s="1"/>
  <c r="AG13" i="175" s="1"/>
  <c r="R47" i="174"/>
  <c r="R20" i="174" s="1"/>
  <c r="R15" i="174" s="1"/>
  <c r="R14" i="174" s="1"/>
  <c r="R21" i="174"/>
  <c r="AL73" i="174"/>
  <c r="P16" i="175"/>
  <c r="P15" i="175" s="1"/>
  <c r="P13" i="175" s="1"/>
  <c r="W16" i="175"/>
  <c r="W15" i="175" s="1"/>
  <c r="N68" i="175"/>
  <c r="N24" i="175" s="1"/>
  <c r="AH75" i="173"/>
  <c r="AF98" i="174"/>
  <c r="L67" i="174"/>
  <c r="L23" i="174" s="1"/>
  <c r="L15" i="174" s="1"/>
  <c r="L14" i="174" s="1"/>
  <c r="K67" i="174"/>
  <c r="K23" i="174" s="1"/>
  <c r="K15" i="174" s="1"/>
  <c r="H67" i="174"/>
  <c r="H23" i="174" s="1"/>
  <c r="AI98" i="174"/>
  <c r="O68" i="175"/>
  <c r="O24" i="175" s="1"/>
  <c r="O16" i="175" s="1"/>
  <c r="O15" i="175" s="1"/>
  <c r="O13" i="175" s="1"/>
  <c r="AJ68" i="175"/>
  <c r="AJ24" i="175" s="1"/>
  <c r="AG26" i="175"/>
  <c r="Y68" i="175"/>
  <c r="Y24" i="175" s="1"/>
  <c r="Y16" i="175" s="1"/>
  <c r="Y15" i="175" s="1"/>
  <c r="Y13" i="175" s="1"/>
  <c r="AO76" i="175"/>
  <c r="AL76" i="175" s="1"/>
  <c r="Z68" i="175"/>
  <c r="Z24" i="175" s="1"/>
  <c r="Z16" i="175" s="1"/>
  <c r="Z15" i="175" s="1"/>
  <c r="Z13" i="175" s="1"/>
  <c r="U68" i="175"/>
  <c r="U24" i="175" s="1"/>
  <c r="U16" i="175" s="1"/>
  <c r="U15" i="175" s="1"/>
  <c r="AC68" i="175"/>
  <c r="AC24" i="175" s="1"/>
  <c r="AO118" i="173"/>
  <c r="AL120" i="173"/>
  <c r="AL118" i="173" s="1"/>
  <c r="AM89" i="173"/>
  <c r="AM88" i="173" s="1"/>
  <c r="AM85" i="173" s="1"/>
  <c r="AM84" i="173" s="1"/>
  <c r="AM26" i="173" s="1"/>
  <c r="AM115" i="173"/>
  <c r="AP49" i="174"/>
  <c r="V21" i="174"/>
  <c r="AL102" i="173"/>
  <c r="AL99" i="173" s="1"/>
  <c r="N107" i="173"/>
  <c r="AD115" i="173"/>
  <c r="AD114" i="173" s="1"/>
  <c r="N99" i="173"/>
  <c r="N98" i="173" s="1"/>
  <c r="N97" i="173" s="1"/>
  <c r="N96" i="173" s="1"/>
  <c r="N95" i="173" s="1"/>
  <c r="N27" i="173" s="1"/>
  <c r="AH107" i="173"/>
  <c r="AO51" i="173"/>
  <c r="AL77" i="173"/>
  <c r="AL76" i="173" s="1"/>
  <c r="AL75" i="173" s="1"/>
  <c r="AL74" i="173" s="1"/>
  <c r="AO53" i="173"/>
  <c r="AQ38" i="173"/>
  <c r="AO34" i="173"/>
  <c r="AP33" i="173"/>
  <c r="AN72" i="174"/>
  <c r="X47" i="174"/>
  <c r="X20" i="174" s="1"/>
  <c r="X15" i="174" s="1"/>
  <c r="X14" i="174" s="1"/>
  <c r="J16" i="174"/>
  <c r="J15" i="174" s="1"/>
  <c r="J14" i="174" s="1"/>
  <c r="I19" i="174"/>
  <c r="Z19" i="174"/>
  <c r="X19" i="174"/>
  <c r="AP53" i="174"/>
  <c r="AN83" i="175"/>
  <c r="AL83" i="175" s="1"/>
  <c r="AP54" i="175"/>
  <c r="AL54" i="175" s="1"/>
  <c r="S68" i="175"/>
  <c r="S24" i="175" s="1"/>
  <c r="AN50" i="174"/>
  <c r="AL57" i="174"/>
  <c r="AL53" i="174" s="1"/>
  <c r="AL52" i="174" s="1"/>
  <c r="AL48" i="174" s="1"/>
  <c r="S19" i="173"/>
  <c r="AQ19" i="173" s="1"/>
  <c r="W42" i="173"/>
  <c r="W18" i="173" s="1"/>
  <c r="W15" i="173" s="1"/>
  <c r="W14" i="173" s="1"/>
  <c r="X19" i="173"/>
  <c r="M16" i="173"/>
  <c r="L19" i="173"/>
  <c r="AD57" i="174"/>
  <c r="AE111" i="173"/>
  <c r="AN111" i="173" s="1"/>
  <c r="AQ89" i="173"/>
  <c r="AL89" i="173" s="1"/>
  <c r="AL88" i="173" s="1"/>
  <c r="AL85" i="173" s="1"/>
  <c r="AL84" i="173" s="1"/>
  <c r="AL26" i="173" s="1"/>
  <c r="Q19" i="173"/>
  <c r="AI50" i="173"/>
  <c r="AO117" i="173"/>
  <c r="AH114" i="173"/>
  <c r="AP114" i="173" s="1"/>
  <c r="AC58" i="173"/>
  <c r="AC53" i="173" s="1"/>
  <c r="AC52" i="173" s="1"/>
  <c r="AC48" i="173" s="1"/>
  <c r="H42" i="173"/>
  <c r="H18" i="173" s="1"/>
  <c r="H15" i="173" s="1"/>
  <c r="H14" i="173" s="1"/>
  <c r="H19" i="173"/>
  <c r="AF118" i="173"/>
  <c r="R31" i="174"/>
  <c r="AH40" i="174"/>
  <c r="AP41" i="174"/>
  <c r="AL41" i="174" s="1"/>
  <c r="AL40" i="174" s="1"/>
  <c r="AL39" i="174" s="1"/>
  <c r="AL38" i="174" s="1"/>
  <c r="AL17" i="174" s="1"/>
  <c r="AQ90" i="174"/>
  <c r="AI88" i="174"/>
  <c r="I32" i="175"/>
  <c r="I31" i="175" s="1"/>
  <c r="I17" i="175"/>
  <c r="I16" i="175" s="1"/>
  <c r="I15" i="175" s="1"/>
  <c r="S50" i="175"/>
  <c r="AP51" i="175"/>
  <c r="AL51" i="175" s="1"/>
  <c r="AK21" i="179"/>
  <c r="AK48" i="174"/>
  <c r="AM42" i="174"/>
  <c r="AM18" i="174" s="1"/>
  <c r="AM19" i="174"/>
  <c r="AJ75" i="174"/>
  <c r="AJ74" i="174" s="1"/>
  <c r="AQ73" i="174"/>
  <c r="AM73" i="174" s="1"/>
  <c r="AI70" i="174"/>
  <c r="AP90" i="174"/>
  <c r="AH88" i="174"/>
  <c r="AP88" i="174" s="1"/>
  <c r="K43" i="175"/>
  <c r="K19" i="175" s="1"/>
  <c r="K16" i="175" s="1"/>
  <c r="M43" i="176"/>
  <c r="M42" i="176" s="1"/>
  <c r="M41" i="176" s="1"/>
  <c r="M40" i="176" s="1"/>
  <c r="R42" i="176"/>
  <c r="R41" i="176" s="1"/>
  <c r="R40" i="176" s="1"/>
  <c r="H15" i="176"/>
  <c r="L15" i="176"/>
  <c r="L14" i="176"/>
  <c r="I30" i="176"/>
  <c r="I17" i="176" s="1"/>
  <c r="I14" i="176" s="1"/>
  <c r="I18" i="176"/>
  <c r="K21" i="176"/>
  <c r="K35" i="176"/>
  <c r="K19" i="176" s="1"/>
  <c r="H15" i="179"/>
  <c r="H59" i="179"/>
  <c r="AI64" i="179"/>
  <c r="N50" i="179"/>
  <c r="AI51" i="179"/>
  <c r="N52" i="179"/>
  <c r="AI52" i="179" s="1"/>
  <c r="AI53" i="179"/>
  <c r="P35" i="176"/>
  <c r="P19" i="176" s="1"/>
  <c r="P15" i="176" s="1"/>
  <c r="P14" i="176" s="1"/>
  <c r="J14" i="176"/>
  <c r="I15" i="176"/>
  <c r="K14" i="176"/>
  <c r="K15" i="176"/>
  <c r="N81" i="179"/>
  <c r="AI81" i="179" s="1"/>
  <c r="G29" i="179"/>
  <c r="G15" i="179"/>
  <c r="G14" i="179" s="1"/>
  <c r="G13" i="179" s="1"/>
  <c r="M14" i="179"/>
  <c r="M13" i="179" s="1"/>
  <c r="O22" i="179"/>
  <c r="AJ85" i="179"/>
  <c r="O67" i="179"/>
  <c r="AJ67" i="179" s="1"/>
  <c r="I23" i="179"/>
  <c r="I20" i="179" s="1"/>
  <c r="AJ109" i="179"/>
  <c r="M21" i="179"/>
  <c r="M20" i="179" s="1"/>
  <c r="M67" i="179"/>
  <c r="M29" i="179" s="1"/>
  <c r="R21" i="179"/>
  <c r="R20" i="179" s="1"/>
  <c r="R67" i="179"/>
  <c r="R14" i="179"/>
  <c r="R13" i="179" s="1"/>
  <c r="K16" i="179"/>
  <c r="K14" i="179" s="1"/>
  <c r="K13" i="179" s="1"/>
  <c r="K29" i="179"/>
  <c r="I16" i="179"/>
  <c r="I14" i="179" s="1"/>
  <c r="I13" i="179" s="1"/>
  <c r="I29" i="179"/>
  <c r="AK52" i="179"/>
  <c r="P48" i="179"/>
  <c r="Q67" i="179"/>
  <c r="Q21" i="179"/>
  <c r="Q20" i="179" s="1"/>
  <c r="M29" i="176"/>
  <c r="M28" i="176" s="1"/>
  <c r="M26" i="176" s="1"/>
  <c r="M25" i="176" s="1"/>
  <c r="M16" i="176" s="1"/>
  <c r="N28" i="176"/>
  <c r="N26" i="176" s="1"/>
  <c r="N25" i="176" s="1"/>
  <c r="N16" i="176" s="1"/>
  <c r="N15" i="176" s="1"/>
  <c r="N14" i="176" s="1"/>
  <c r="O35" i="176"/>
  <c r="O19" i="176" s="1"/>
  <c r="O15" i="176" s="1"/>
  <c r="O14" i="176" s="1"/>
  <c r="D8" i="177"/>
  <c r="D7" i="177" s="1"/>
  <c r="D6" i="177" s="1"/>
  <c r="E13" i="177"/>
  <c r="E8" i="177" s="1"/>
  <c r="E7" i="177" s="1"/>
  <c r="E6" i="177" s="1"/>
  <c r="H68" i="179"/>
  <c r="AI78" i="179"/>
  <c r="AI71" i="179"/>
  <c r="N70" i="179"/>
  <c r="AI83" i="179"/>
  <c r="AI42" i="179"/>
  <c r="N40" i="179"/>
  <c r="N75" i="179"/>
  <c r="AI75" i="179" s="1"/>
  <c r="AI76" i="179"/>
  <c r="AI87" i="179"/>
  <c r="AJ23" i="179"/>
  <c r="T20" i="179"/>
  <c r="T14" i="179" s="1"/>
  <c r="T13" i="179" s="1"/>
  <c r="AC13" i="179" s="1"/>
  <c r="S22" i="179"/>
  <c r="S20" i="179" s="1"/>
  <c r="S14" i="179" s="1"/>
  <c r="S13" i="179" s="1"/>
  <c r="S67" i="179"/>
  <c r="P23" i="179"/>
  <c r="AK23" i="179" s="1"/>
  <c r="AK109" i="179"/>
  <c r="AK30" i="179"/>
  <c r="AK132" i="179"/>
  <c r="S29" i="179"/>
  <c r="R29" i="179"/>
  <c r="L29" i="179"/>
  <c r="Q58" i="179"/>
  <c r="Q19" i="179"/>
  <c r="O35" i="179"/>
  <c r="AJ36" i="179"/>
  <c r="G21" i="181"/>
  <c r="G20" i="181" s="1"/>
  <c r="G67" i="181"/>
  <c r="G29" i="181" s="1"/>
  <c r="H21" i="181"/>
  <c r="H20" i="181" s="1"/>
  <c r="H67" i="181"/>
  <c r="G14" i="181"/>
  <c r="G13" i="181" s="1"/>
  <c r="J22" i="181"/>
  <c r="AK22" i="181" s="1"/>
  <c r="AK85" i="181"/>
  <c r="AI85" i="181" s="1"/>
  <c r="J15" i="181"/>
  <c r="M30" i="181"/>
  <c r="AN31" i="181"/>
  <c r="O30" i="181"/>
  <c r="AJ31" i="181"/>
  <c r="AM35" i="181"/>
  <c r="L34" i="181"/>
  <c r="AJ35" i="181"/>
  <c r="O34" i="181"/>
  <c r="J48" i="181"/>
  <c r="AL48" i="181"/>
  <c r="K17" i="181"/>
  <c r="AL17" i="181" s="1"/>
  <c r="O15" i="179"/>
  <c r="T67" i="179"/>
  <c r="T29" i="179" s="1"/>
  <c r="AJ131" i="179"/>
  <c r="AJ113" i="179"/>
  <c r="O48" i="179"/>
  <c r="AI136" i="179"/>
  <c r="H87" i="179"/>
  <c r="P86" i="179"/>
  <c r="N114" i="179"/>
  <c r="N133" i="179"/>
  <c r="T19" i="179"/>
  <c r="AJ40" i="179"/>
  <c r="AJ60" i="179"/>
  <c r="AI139" i="179"/>
  <c r="H107" i="179"/>
  <c r="AI107" i="179" s="1"/>
  <c r="AI108" i="179"/>
  <c r="J31" i="179"/>
  <c r="J30" i="179" s="1"/>
  <c r="AK32" i="179"/>
  <c r="J60" i="179"/>
  <c r="AK61" i="179"/>
  <c r="J132" i="179"/>
  <c r="J131" i="179" s="1"/>
  <c r="AK133" i="179"/>
  <c r="N29" i="181"/>
  <c r="AJ22" i="181"/>
  <c r="AI22" i="181" s="1"/>
  <c r="J68" i="181"/>
  <c r="AK69" i="181"/>
  <c r="AM68" i="181"/>
  <c r="L21" i="181"/>
  <c r="L67" i="181"/>
  <c r="AM67" i="181" s="1"/>
  <c r="H18" i="181"/>
  <c r="H14" i="181" s="1"/>
  <c r="H13" i="181" s="1"/>
  <c r="H29" i="181"/>
  <c r="I15" i="181"/>
  <c r="P30" i="181"/>
  <c r="AK31" i="181"/>
  <c r="AL35" i="181"/>
  <c r="K34" i="181"/>
  <c r="AN35" i="181"/>
  <c r="S34" i="181"/>
  <c r="J34" i="181"/>
  <c r="J16" i="181" s="1"/>
  <c r="AK16" i="181" s="1"/>
  <c r="AK40" i="181"/>
  <c r="AI40" i="181" s="1"/>
  <c r="AL69" i="181"/>
  <c r="K68" i="181"/>
  <c r="AK53" i="181"/>
  <c r="AI53" i="181" s="1"/>
  <c r="J52" i="181"/>
  <c r="AK52" i="181" s="1"/>
  <c r="AI52" i="181" s="1"/>
  <c r="I59" i="181"/>
  <c r="AJ114" i="181"/>
  <c r="AI114" i="181" s="1"/>
  <c r="I113" i="181"/>
  <c r="AJ113" i="181" s="1"/>
  <c r="P113" i="181"/>
  <c r="AJ64" i="181"/>
  <c r="AI64" i="181" s="1"/>
  <c r="AN111" i="181"/>
  <c r="AI111" i="181" s="1"/>
  <c r="M110" i="181"/>
  <c r="AO133" i="181"/>
  <c r="T132" i="181"/>
  <c r="K113" i="181"/>
  <c r="AK133" i="181"/>
  <c r="J132" i="181"/>
  <c r="AI106" i="181"/>
  <c r="AI138" i="181"/>
  <c r="AI135" i="181"/>
  <c r="AI128" i="181"/>
  <c r="AI127" i="181"/>
  <c r="AI125" i="181"/>
  <c r="AI123" i="181"/>
  <c r="AI122" i="181"/>
  <c r="AI116" i="181"/>
  <c r="AI115" i="181"/>
  <c r="AI112" i="181"/>
  <c r="AI102" i="181"/>
  <c r="AI100" i="181"/>
  <c r="AI96" i="181"/>
  <c r="AI94" i="181"/>
  <c r="AI93" i="181"/>
  <c r="AI91" i="181"/>
  <c r="AI89" i="181"/>
  <c r="AI88" i="181"/>
  <c r="AI82" i="181"/>
  <c r="AI79" i="181"/>
  <c r="AI72" i="181"/>
  <c r="AI66" i="181"/>
  <c r="AI63" i="181"/>
  <c r="AI56" i="181"/>
  <c r="AI54" i="181"/>
  <c r="AI51" i="181"/>
  <c r="AI45" i="181"/>
  <c r="AI44" i="181"/>
  <c r="AI33" i="181"/>
  <c r="AI27" i="181"/>
  <c r="I17" i="183"/>
  <c r="I22" i="183"/>
  <c r="V13" i="181" l="1"/>
  <c r="AD12" i="181"/>
  <c r="AB13" i="179"/>
  <c r="AN13" i="179"/>
  <c r="AD27" i="173"/>
  <c r="AD67" i="173"/>
  <c r="AD23" i="173" s="1"/>
  <c r="AD15" i="173" s="1"/>
  <c r="AD14" i="173" s="1"/>
  <c r="L13" i="175"/>
  <c r="M47" i="174"/>
  <c r="M20" i="174" s="1"/>
  <c r="M15" i="174" s="1"/>
  <c r="M14" i="174" s="1"/>
  <c r="M21" i="174"/>
  <c r="H15" i="170"/>
  <c r="H14" i="170" s="1"/>
  <c r="AC47" i="173"/>
  <c r="AC20" i="173" s="1"/>
  <c r="AC21" i="173"/>
  <c r="V13" i="175"/>
  <c r="AA13" i="175"/>
  <c r="AA9" i="175"/>
  <c r="AC15" i="173"/>
  <c r="AC14" i="173" s="1"/>
  <c r="AB13" i="175"/>
  <c r="AC48" i="175"/>
  <c r="AC21" i="175" s="1"/>
  <c r="AC22" i="175"/>
  <c r="T47" i="174"/>
  <c r="T20" i="174" s="1"/>
  <c r="T15" i="174" s="1"/>
  <c r="T14" i="174" s="1"/>
  <c r="T21" i="174"/>
  <c r="W11" i="169"/>
  <c r="W10" i="169" s="1"/>
  <c r="U19" i="169"/>
  <c r="AD48" i="175"/>
  <c r="AD21" i="175" s="1"/>
  <c r="AD16" i="175" s="1"/>
  <c r="AD15" i="175" s="1"/>
  <c r="AD22" i="175"/>
  <c r="AE69" i="175"/>
  <c r="AM70" i="175"/>
  <c r="AL70" i="175" s="1"/>
  <c r="AN70" i="175"/>
  <c r="AF69" i="175"/>
  <c r="AE39" i="175"/>
  <c r="AM40" i="175"/>
  <c r="AL40" i="175" s="1"/>
  <c r="AQ47" i="174"/>
  <c r="AQ20" i="174" s="1"/>
  <c r="AI20" i="174"/>
  <c r="AF27" i="173"/>
  <c r="AO27" i="173" s="1"/>
  <c r="AO95" i="173"/>
  <c r="AO32" i="175"/>
  <c r="AL32" i="175" s="1"/>
  <c r="R31" i="175"/>
  <c r="AO31" i="175" s="1"/>
  <c r="AL31" i="175" s="1"/>
  <c r="AJ16" i="175"/>
  <c r="AJ15" i="175" s="1"/>
  <c r="U15" i="174"/>
  <c r="U14" i="174" s="1"/>
  <c r="U13" i="175" s="1"/>
  <c r="AQ61" i="174"/>
  <c r="AQ22" i="174" s="1"/>
  <c r="AI22" i="174"/>
  <c r="AE98" i="173"/>
  <c r="AP52" i="173"/>
  <c r="AH48" i="173"/>
  <c r="AF48" i="174"/>
  <c r="AO52" i="174"/>
  <c r="AQ25" i="174"/>
  <c r="AH25" i="174"/>
  <c r="AP74" i="174"/>
  <c r="AO61" i="173"/>
  <c r="AF47" i="173"/>
  <c r="AF22" i="173"/>
  <c r="AO22" i="173" s="1"/>
  <c r="AF26" i="174"/>
  <c r="AO84" i="174"/>
  <c r="AO26" i="174" s="1"/>
  <c r="AF24" i="174"/>
  <c r="AO68" i="174"/>
  <c r="AP84" i="173"/>
  <c r="AH26" i="173"/>
  <c r="AP26" i="173" s="1"/>
  <c r="AN48" i="175"/>
  <c r="AF21" i="175"/>
  <c r="AN21" i="175" s="1"/>
  <c r="AN118" i="170"/>
  <c r="AL118" i="170" s="1"/>
  <c r="AL120" i="170"/>
  <c r="AM38" i="170"/>
  <c r="O17" i="170"/>
  <c r="R32" i="170"/>
  <c r="AO33" i="170"/>
  <c r="AL33" i="170" s="1"/>
  <c r="AP32" i="170"/>
  <c r="AI16" i="170"/>
  <c r="T13" i="175"/>
  <c r="N15" i="174"/>
  <c r="N14" i="174" s="1"/>
  <c r="AL99" i="174"/>
  <c r="AL98" i="174" s="1"/>
  <c r="AL97" i="174" s="1"/>
  <c r="AL96" i="174" s="1"/>
  <c r="AL95" i="174" s="1"/>
  <c r="AL27" i="174" s="1"/>
  <c r="AE17" i="175"/>
  <c r="AM33" i="175"/>
  <c r="AL33" i="175" s="1"/>
  <c r="AO53" i="175"/>
  <c r="AH49" i="175"/>
  <c r="AO26" i="175"/>
  <c r="M87" i="170"/>
  <c r="M86" i="170" s="1"/>
  <c r="M85" i="170" s="1"/>
  <c r="M84" i="170" s="1"/>
  <c r="N86" i="170"/>
  <c r="N85" i="170" s="1"/>
  <c r="N84" i="170" s="1"/>
  <c r="AH85" i="170"/>
  <c r="AO86" i="170"/>
  <c r="AP63" i="170"/>
  <c r="AI62" i="170"/>
  <c r="AH53" i="170"/>
  <c r="AF54" i="170"/>
  <c r="AO54" i="170"/>
  <c r="AC60" i="170"/>
  <c r="N21" i="170"/>
  <c r="N47" i="170"/>
  <c r="N20" i="170" s="1"/>
  <c r="Q21" i="172"/>
  <c r="AL116" i="170"/>
  <c r="AN107" i="170"/>
  <c r="AL107" i="170" s="1"/>
  <c r="AF98" i="170"/>
  <c r="H25" i="170"/>
  <c r="H67" i="170"/>
  <c r="H23" i="170" s="1"/>
  <c r="K44" i="169"/>
  <c r="J45" i="169"/>
  <c r="J44" i="169" s="1"/>
  <c r="H38" i="169"/>
  <c r="H32" i="169" s="1"/>
  <c r="H28" i="169" s="1"/>
  <c r="P39" i="169"/>
  <c r="O39" i="169" s="1"/>
  <c r="Q13" i="169"/>
  <c r="AA13" i="169" s="1"/>
  <c r="P12" i="169"/>
  <c r="P11" i="169" s="1"/>
  <c r="P10" i="169" s="1"/>
  <c r="O13" i="169"/>
  <c r="O12" i="169" s="1"/>
  <c r="O11" i="169" s="1"/>
  <c r="O10" i="169" s="1"/>
  <c r="W24" i="170"/>
  <c r="W67" i="170"/>
  <c r="W23" i="170" s="1"/>
  <c r="W15" i="170" s="1"/>
  <c r="W14" i="170" s="1"/>
  <c r="T47" i="170"/>
  <c r="T20" i="170" s="1"/>
  <c r="T15" i="170" s="1"/>
  <c r="T14" i="170" s="1"/>
  <c r="T21" i="170"/>
  <c r="AE68" i="170"/>
  <c r="AM69" i="170"/>
  <c r="AP107" i="170"/>
  <c r="AI98" i="170"/>
  <c r="AM53" i="170"/>
  <c r="AE52" i="170"/>
  <c r="AM52" i="170" s="1"/>
  <c r="AH42" i="170"/>
  <c r="AH19" i="170"/>
  <c r="AO19" i="170" s="1"/>
  <c r="AO43" i="170"/>
  <c r="AE22" i="170"/>
  <c r="AM22" i="170" s="1"/>
  <c r="AM61" i="170"/>
  <c r="AO70" i="170"/>
  <c r="AH69" i="170"/>
  <c r="AE49" i="170"/>
  <c r="AM50" i="170"/>
  <c r="AL50" i="170" s="1"/>
  <c r="Q68" i="172"/>
  <c r="Q67" i="172" s="1"/>
  <c r="Q66" i="172" s="1"/>
  <c r="Q23" i="172" s="1"/>
  <c r="L69" i="172"/>
  <c r="L68" i="172" s="1"/>
  <c r="L67" i="172" s="1"/>
  <c r="L66" i="172" s="1"/>
  <c r="L23" i="172" s="1"/>
  <c r="AF43" i="170"/>
  <c r="AN44" i="170"/>
  <c r="AL44" i="170" s="1"/>
  <c r="AH98" i="170"/>
  <c r="AN22" i="170"/>
  <c r="M21" i="172"/>
  <c r="M45" i="172"/>
  <c r="M20" i="172" s="1"/>
  <c r="M15" i="172" s="1"/>
  <c r="M14" i="172" s="1"/>
  <c r="AL79" i="170"/>
  <c r="AD25" i="170"/>
  <c r="AI85" i="170"/>
  <c r="AP86" i="170"/>
  <c r="X70" i="170"/>
  <c r="X69" i="170" s="1"/>
  <c r="X68" i="170" s="1"/>
  <c r="AF71" i="170"/>
  <c r="AJ52" i="170"/>
  <c r="AC57" i="170"/>
  <c r="Q53" i="172"/>
  <c r="Q22" i="172" s="1"/>
  <c r="I22" i="163"/>
  <c r="I21" i="163" s="1"/>
  <c r="R21" i="163" s="1"/>
  <c r="I16" i="163"/>
  <c r="I15" i="163" s="1"/>
  <c r="I14" i="163" s="1"/>
  <c r="AM99" i="170"/>
  <c r="AL99" i="170" s="1"/>
  <c r="AE98" i="170"/>
  <c r="N45" i="172"/>
  <c r="N20" i="172" s="1"/>
  <c r="N15" i="172" s="1"/>
  <c r="N14" i="172" s="1"/>
  <c r="AH74" i="170"/>
  <c r="AO75" i="170"/>
  <c r="X42" i="169"/>
  <c r="AC43" i="169"/>
  <c r="K67" i="170"/>
  <c r="K23" i="170" s="1"/>
  <c r="K15" i="170" s="1"/>
  <c r="K14" i="170" s="1"/>
  <c r="J15" i="172"/>
  <c r="J131" i="181"/>
  <c r="AK132" i="181"/>
  <c r="AI132" i="181" s="1"/>
  <c r="K109" i="181"/>
  <c r="AL113" i="181"/>
  <c r="I58" i="181"/>
  <c r="I19" i="181"/>
  <c r="AJ19" i="181" s="1"/>
  <c r="AI19" i="181" s="1"/>
  <c r="K16" i="181"/>
  <c r="AL34" i="181"/>
  <c r="AI69" i="181"/>
  <c r="N132" i="179"/>
  <c r="AI133" i="179"/>
  <c r="P85" i="179"/>
  <c r="AK86" i="179"/>
  <c r="O17" i="179"/>
  <c r="AJ17" i="179" s="1"/>
  <c r="AJ48" i="179"/>
  <c r="J17" i="181"/>
  <c r="AK17" i="181" s="1"/>
  <c r="AI17" i="181" s="1"/>
  <c r="AK48" i="181"/>
  <c r="AI48" i="181" s="1"/>
  <c r="AI35" i="181"/>
  <c r="O15" i="181"/>
  <c r="AJ30" i="181"/>
  <c r="O29" i="181"/>
  <c r="AN30" i="181"/>
  <c r="AJ59" i="181"/>
  <c r="AI59" i="181" s="1"/>
  <c r="Q18" i="179"/>
  <c r="Q14" i="179" s="1"/>
  <c r="Q13" i="179" s="1"/>
  <c r="Q29" i="179"/>
  <c r="N69" i="179"/>
  <c r="AI70" i="179"/>
  <c r="AJ22" i="179"/>
  <c r="O20" i="179"/>
  <c r="AJ20" i="179" s="1"/>
  <c r="AI50" i="179"/>
  <c r="N49" i="179"/>
  <c r="H58" i="179"/>
  <c r="H19" i="179"/>
  <c r="AI19" i="179" s="1"/>
  <c r="AI59" i="179"/>
  <c r="R21" i="176"/>
  <c r="R35" i="176"/>
  <c r="R19" i="176" s="1"/>
  <c r="R15" i="176" s="1"/>
  <c r="R14" i="176" s="1"/>
  <c r="AI69" i="174"/>
  <c r="AQ70" i="174"/>
  <c r="AJ25" i="174"/>
  <c r="AJ67" i="174"/>
  <c r="AJ23" i="174" s="1"/>
  <c r="I13" i="175"/>
  <c r="AQ88" i="174"/>
  <c r="AI85" i="174"/>
  <c r="R30" i="174"/>
  <c r="AP30" i="174" s="1"/>
  <c r="AL30" i="174" s="1"/>
  <c r="AP31" i="174"/>
  <c r="AL31" i="174" s="1"/>
  <c r="AM117" i="173"/>
  <c r="AL117" i="173"/>
  <c r="AL114" i="173" s="1"/>
  <c r="AM72" i="174"/>
  <c r="AM70" i="174" s="1"/>
  <c r="AM69" i="174" s="1"/>
  <c r="AM68" i="174" s="1"/>
  <c r="AL72" i="174"/>
  <c r="AL70" i="174" s="1"/>
  <c r="AL69" i="174" s="1"/>
  <c r="AL68" i="174" s="1"/>
  <c r="AL51" i="173"/>
  <c r="AL50" i="173" s="1"/>
  <c r="AL49" i="173" s="1"/>
  <c r="AL48" i="173" s="1"/>
  <c r="AM51" i="173"/>
  <c r="AM50" i="173" s="1"/>
  <c r="AM49" i="173" s="1"/>
  <c r="AM48" i="173" s="1"/>
  <c r="AH74" i="173"/>
  <c r="AP75" i="173"/>
  <c r="W13" i="175"/>
  <c r="AA9" i="173"/>
  <c r="AI22" i="175"/>
  <c r="AI48" i="175"/>
  <c r="AE98" i="175"/>
  <c r="AM99" i="175"/>
  <c r="AH98" i="175"/>
  <c r="AO99" i="175"/>
  <c r="AI133" i="181"/>
  <c r="AO132" i="181"/>
  <c r="T131" i="181"/>
  <c r="M109" i="181"/>
  <c r="AN110" i="181"/>
  <c r="AI110" i="181" s="1"/>
  <c r="I109" i="181"/>
  <c r="AK113" i="181"/>
  <c r="AI113" i="181" s="1"/>
  <c r="P109" i="181"/>
  <c r="K67" i="181"/>
  <c r="AL67" i="181" s="1"/>
  <c r="K21" i="181"/>
  <c r="AL68" i="181"/>
  <c r="S16" i="181"/>
  <c r="AN34" i="181"/>
  <c r="S29" i="181"/>
  <c r="AK30" i="181"/>
  <c r="P15" i="181"/>
  <c r="L20" i="181"/>
  <c r="AM20" i="181" s="1"/>
  <c r="AM21" i="181"/>
  <c r="J67" i="181"/>
  <c r="J21" i="181"/>
  <c r="AK68" i="181"/>
  <c r="AK34" i="181"/>
  <c r="J24" i="179"/>
  <c r="AK24" i="179" s="1"/>
  <c r="AK131" i="179"/>
  <c r="J59" i="179"/>
  <c r="AK60" i="179"/>
  <c r="J15" i="179"/>
  <c r="N113" i="179"/>
  <c r="AI114" i="179"/>
  <c r="H86" i="179"/>
  <c r="AK31" i="179"/>
  <c r="AJ15" i="179"/>
  <c r="AJ34" i="181"/>
  <c r="O16" i="181"/>
  <c r="AJ16" i="181" s="1"/>
  <c r="L16" i="181"/>
  <c r="L29" i="181"/>
  <c r="AM29" i="181" s="1"/>
  <c r="AM34" i="181"/>
  <c r="AI31" i="181"/>
  <c r="J29" i="181"/>
  <c r="AJ35" i="179"/>
  <c r="O34" i="179"/>
  <c r="AI40" i="179"/>
  <c r="N34" i="179"/>
  <c r="N77" i="179"/>
  <c r="AI77" i="179" s="1"/>
  <c r="H21" i="179"/>
  <c r="P17" i="179"/>
  <c r="AK48" i="179"/>
  <c r="AM13" i="179"/>
  <c r="AA13" i="179"/>
  <c r="M21" i="176"/>
  <c r="M35" i="176"/>
  <c r="M19" i="176" s="1"/>
  <c r="M15" i="176" s="1"/>
  <c r="M14" i="176" s="1"/>
  <c r="AL90" i="174"/>
  <c r="AL88" i="174" s="1"/>
  <c r="AL85" i="174" s="1"/>
  <c r="AL84" i="174" s="1"/>
  <c r="AL26" i="174" s="1"/>
  <c r="AM90" i="174"/>
  <c r="AM88" i="174" s="1"/>
  <c r="AM85" i="174" s="1"/>
  <c r="AM84" i="174" s="1"/>
  <c r="AM26" i="174" s="1"/>
  <c r="AK21" i="174"/>
  <c r="AK47" i="174"/>
  <c r="AK20" i="174" s="1"/>
  <c r="AK15" i="174" s="1"/>
  <c r="AK14" i="174" s="1"/>
  <c r="S49" i="175"/>
  <c r="AP50" i="175"/>
  <c r="AL50" i="175" s="1"/>
  <c r="AP40" i="174"/>
  <c r="AH39" i="174"/>
  <c r="AI49" i="173"/>
  <c r="AQ50" i="173"/>
  <c r="AD53" i="174"/>
  <c r="AD52" i="174" s="1"/>
  <c r="AD48" i="174" s="1"/>
  <c r="AC57" i="174"/>
  <c r="AC53" i="174" s="1"/>
  <c r="AC52" i="174" s="1"/>
  <c r="AC48" i="174" s="1"/>
  <c r="M15" i="173"/>
  <c r="M14" i="173" s="1"/>
  <c r="M13" i="175" s="1"/>
  <c r="AL47" i="174"/>
  <c r="AL20" i="174" s="1"/>
  <c r="AL21" i="174"/>
  <c r="AL25" i="173"/>
  <c r="AL67" i="173"/>
  <c r="AL23" i="173" s="1"/>
  <c r="AH98" i="173"/>
  <c r="AP107" i="173"/>
  <c r="AL98" i="173"/>
  <c r="AL97" i="173" s="1"/>
  <c r="AL96" i="173" s="1"/>
  <c r="AL95" i="173" s="1"/>
  <c r="AL27" i="173" s="1"/>
  <c r="AM114" i="173"/>
  <c r="AM98" i="173" s="1"/>
  <c r="AM97" i="173" s="1"/>
  <c r="AM96" i="173" s="1"/>
  <c r="AM95" i="173" s="1"/>
  <c r="AM27" i="173" s="1"/>
  <c r="AQ98" i="174"/>
  <c r="AI97" i="174"/>
  <c r="AO98" i="174"/>
  <c r="AF97" i="174"/>
  <c r="AM41" i="174"/>
  <c r="AM40" i="174" s="1"/>
  <c r="AM39" i="174" s="1"/>
  <c r="AM38" i="174" s="1"/>
  <c r="AM17" i="174" s="1"/>
  <c r="AN75" i="175"/>
  <c r="AF26" i="175"/>
  <c r="AN26" i="175" s="1"/>
  <c r="AL26" i="175" s="1"/>
  <c r="AQ75" i="173"/>
  <c r="AI74" i="173"/>
  <c r="AN25" i="174"/>
  <c r="AF98" i="175"/>
  <c r="AN99" i="175"/>
  <c r="H15" i="174"/>
  <c r="H14" i="174" s="1"/>
  <c r="H13" i="175" s="1"/>
  <c r="AP48" i="174"/>
  <c r="AP21" i="174" s="1"/>
  <c r="AH21" i="174"/>
  <c r="AH47" i="174"/>
  <c r="AO42" i="174"/>
  <c r="AO18" i="174" s="1"/>
  <c r="AF18" i="174"/>
  <c r="AM42" i="173"/>
  <c r="AM18" i="173" s="1"/>
  <c r="AM19" i="173"/>
  <c r="AL53" i="175"/>
  <c r="AL85" i="175"/>
  <c r="AI15" i="179"/>
  <c r="AP24" i="175"/>
  <c r="R16" i="175"/>
  <c r="R15" i="175" s="1"/>
  <c r="R13" i="175" s="1"/>
  <c r="AO17" i="175"/>
  <c r="I15" i="174"/>
  <c r="I14" i="174" s="1"/>
  <c r="AM25" i="173"/>
  <c r="AC16" i="175"/>
  <c r="AC15" i="175" s="1"/>
  <c r="N16" i="175"/>
  <c r="N15" i="175" s="1"/>
  <c r="AE84" i="174"/>
  <c r="AN85" i="174"/>
  <c r="AP31" i="173"/>
  <c r="AL31" i="173" s="1"/>
  <c r="R30" i="173"/>
  <c r="AP30" i="173" s="1"/>
  <c r="AL30" i="173" s="1"/>
  <c r="AO16" i="173"/>
  <c r="AN84" i="173"/>
  <c r="AE26" i="173"/>
  <c r="AN26" i="173" s="1"/>
  <c r="AI97" i="173"/>
  <c r="AQ98" i="173"/>
  <c r="AN39" i="175"/>
  <c r="AF18" i="175"/>
  <c r="AF19" i="175"/>
  <c r="AN19" i="175" s="1"/>
  <c r="AL19" i="175" s="1"/>
  <c r="AN43" i="175"/>
  <c r="AL43" i="175" s="1"/>
  <c r="AN97" i="174"/>
  <c r="AE96" i="174"/>
  <c r="AO85" i="173"/>
  <c r="AF84" i="173"/>
  <c r="AI38" i="170"/>
  <c r="AP39" i="170"/>
  <c r="AO38" i="170"/>
  <c r="AH17" i="170"/>
  <c r="AO17" i="170" s="1"/>
  <c r="AP98" i="174"/>
  <c r="AH97" i="174"/>
  <c r="AH85" i="174"/>
  <c r="AM99" i="174"/>
  <c r="AM98" i="174" s="1"/>
  <c r="AM97" i="174" s="1"/>
  <c r="AM96" i="174" s="1"/>
  <c r="AM95" i="174" s="1"/>
  <c r="AM27" i="174" s="1"/>
  <c r="AE49" i="175"/>
  <c r="AD67" i="174"/>
  <c r="AD23" i="174" s="1"/>
  <c r="AJ15" i="174"/>
  <c r="AJ14" i="174" s="1"/>
  <c r="AN74" i="173"/>
  <c r="AE25" i="173"/>
  <c r="AN25" i="173" s="1"/>
  <c r="N67" i="173"/>
  <c r="N23" i="173" s="1"/>
  <c r="N15" i="173" s="1"/>
  <c r="N14" i="173" s="1"/>
  <c r="K14" i="173" s="1"/>
  <c r="AQ26" i="173"/>
  <c r="AN47" i="174"/>
  <c r="AN20" i="174" s="1"/>
  <c r="AE20" i="174"/>
  <c r="AF86" i="170"/>
  <c r="AN87" i="170"/>
  <c r="AL87" i="170" s="1"/>
  <c r="Y21" i="170"/>
  <c r="Y47" i="170"/>
  <c r="Y20" i="170" s="1"/>
  <c r="Y15" i="170" s="1"/>
  <c r="Y14" i="170" s="1"/>
  <c r="L21" i="172"/>
  <c r="L39" i="172"/>
  <c r="L18" i="172" s="1"/>
  <c r="L19" i="172"/>
  <c r="T39" i="169"/>
  <c r="U38" i="169"/>
  <c r="T38" i="169" s="1"/>
  <c r="D40" i="169"/>
  <c r="D47" i="169"/>
  <c r="D41" i="169"/>
  <c r="D49" i="169"/>
  <c r="D37" i="169"/>
  <c r="D35" i="169"/>
  <c r="D36" i="169"/>
  <c r="D54" i="169"/>
  <c r="D50" i="169"/>
  <c r="D34" i="169"/>
  <c r="D52" i="169"/>
  <c r="D46" i="169"/>
  <c r="D43" i="169"/>
  <c r="D51" i="169"/>
  <c r="C28" i="169"/>
  <c r="D53" i="169"/>
  <c r="D45" i="169"/>
  <c r="D44" i="169"/>
  <c r="D33" i="169"/>
  <c r="D39" i="169"/>
  <c r="D42" i="169"/>
  <c r="G12" i="169"/>
  <c r="G11" i="169" s="1"/>
  <c r="G26" i="169"/>
  <c r="AJ48" i="170"/>
  <c r="M48" i="170"/>
  <c r="AF94" i="170"/>
  <c r="X88" i="170"/>
  <c r="X85" i="170" s="1"/>
  <c r="X84" i="170" s="1"/>
  <c r="X26" i="170" s="1"/>
  <c r="AP76" i="170"/>
  <c r="AI75" i="170"/>
  <c r="AO63" i="170"/>
  <c r="AH62" i="170"/>
  <c r="AA9" i="170"/>
  <c r="G15" i="172"/>
  <c r="G14" i="172"/>
  <c r="AI52" i="170"/>
  <c r="AP53" i="170"/>
  <c r="AL89" i="170"/>
  <c r="AD50" i="170"/>
  <c r="AD49" i="170" s="1"/>
  <c r="AC51" i="170"/>
  <c r="AC50" i="170" s="1"/>
  <c r="AC49" i="170" s="1"/>
  <c r="J15" i="163"/>
  <c r="J14" i="163" s="1"/>
  <c r="V13" i="169" s="1"/>
  <c r="V33" i="169"/>
  <c r="AD44" i="170"/>
  <c r="AD43" i="170" s="1"/>
  <c r="AD45" i="170"/>
  <c r="AC46" i="170"/>
  <c r="AB19" i="169"/>
  <c r="AP19" i="170"/>
  <c r="AN39" i="170"/>
  <c r="AL39" i="170" s="1"/>
  <c r="AF38" i="170"/>
  <c r="P67" i="170"/>
  <c r="P23" i="170" s="1"/>
  <c r="P15" i="170" s="1"/>
  <c r="P14" i="170" s="1"/>
  <c r="AN75" i="170"/>
  <c r="AF74" i="170"/>
  <c r="AE75" i="170"/>
  <c r="AM76" i="170"/>
  <c r="AL76" i="170" s="1"/>
  <c r="AN72" i="170"/>
  <c r="AL72" i="170" s="1"/>
  <c r="AD72" i="170"/>
  <c r="L53" i="172"/>
  <c r="L22" i="172" s="1"/>
  <c r="I14" i="172"/>
  <c r="H22" i="163"/>
  <c r="H21" i="163" s="1"/>
  <c r="H16" i="163"/>
  <c r="H15" i="163" s="1"/>
  <c r="H14" i="163" s="1"/>
  <c r="AL114" i="170"/>
  <c r="AD99" i="170"/>
  <c r="AD98" i="170" s="1"/>
  <c r="AD97" i="170" s="1"/>
  <c r="AD96" i="170" s="1"/>
  <c r="AD95" i="170" s="1"/>
  <c r="AD27" i="170" s="1"/>
  <c r="P45" i="169"/>
  <c r="H44" i="169"/>
  <c r="J39" i="169"/>
  <c r="J38" i="169" s="1"/>
  <c r="J32" i="169" s="1"/>
  <c r="J28" i="169" s="1"/>
  <c r="K38" i="169"/>
  <c r="AE85" i="170"/>
  <c r="X21" i="169"/>
  <c r="T22" i="169"/>
  <c r="AC22" i="169"/>
  <c r="V44" i="169"/>
  <c r="U45" i="169"/>
  <c r="AJ67" i="170"/>
  <c r="AJ23" i="170" s="1"/>
  <c r="AE84" i="170" l="1"/>
  <c r="AM85" i="170"/>
  <c r="Z45" i="169"/>
  <c r="Y45" i="169" s="1"/>
  <c r="O45" i="169"/>
  <c r="O44" i="169" s="1"/>
  <c r="P44" i="169"/>
  <c r="AN74" i="170"/>
  <c r="AF25" i="170"/>
  <c r="AN25" i="170" s="1"/>
  <c r="U33" i="169"/>
  <c r="V32" i="169"/>
  <c r="V28" i="169" s="1"/>
  <c r="AP52" i="170"/>
  <c r="AI48" i="170"/>
  <c r="AO62" i="170"/>
  <c r="AH61" i="170"/>
  <c r="AP75" i="170"/>
  <c r="AI74" i="170"/>
  <c r="AD94" i="170"/>
  <c r="AD88" i="170" s="1"/>
  <c r="AD85" i="170" s="1"/>
  <c r="AD84" i="170" s="1"/>
  <c r="AD26" i="170" s="1"/>
  <c r="AN94" i="170"/>
  <c r="AL94" i="170" s="1"/>
  <c r="AF88" i="170"/>
  <c r="AN88" i="170" s="1"/>
  <c r="AL88" i="170" s="1"/>
  <c r="AJ21" i="170"/>
  <c r="AJ47" i="170"/>
  <c r="AJ20" i="170" s="1"/>
  <c r="AJ15" i="170" s="1"/>
  <c r="AJ14" i="170" s="1"/>
  <c r="P38" i="169"/>
  <c r="P32" i="169" s="1"/>
  <c r="P28" i="169" s="1"/>
  <c r="AH96" i="174"/>
  <c r="AP97" i="174"/>
  <c r="AI96" i="173"/>
  <c r="AQ97" i="173"/>
  <c r="AN84" i="174"/>
  <c r="AE26" i="174"/>
  <c r="AN98" i="175"/>
  <c r="AF97" i="175"/>
  <c r="AO97" i="174"/>
  <c r="AF96" i="174"/>
  <c r="AI96" i="174"/>
  <c r="AQ97" i="174"/>
  <c r="AD47" i="174"/>
  <c r="AD20" i="174" s="1"/>
  <c r="AD15" i="174" s="1"/>
  <c r="AD14" i="174" s="1"/>
  <c r="AD21" i="174"/>
  <c r="AQ49" i="173"/>
  <c r="AI48" i="173"/>
  <c r="S22" i="175"/>
  <c r="S48" i="175"/>
  <c r="S21" i="175" s="1"/>
  <c r="S16" i="175" s="1"/>
  <c r="S15" i="175" s="1"/>
  <c r="S13" i="175" s="1"/>
  <c r="AK21" i="181"/>
  <c r="J20" i="181"/>
  <c r="T24" i="181"/>
  <c r="T29" i="181"/>
  <c r="AO29" i="181" s="1"/>
  <c r="AO131" i="181"/>
  <c r="AH97" i="175"/>
  <c r="AO98" i="175"/>
  <c r="AM98" i="175"/>
  <c r="AL98" i="175" s="1"/>
  <c r="AE97" i="175"/>
  <c r="AP22" i="175"/>
  <c r="AP74" i="173"/>
  <c r="AH25" i="173"/>
  <c r="AP25" i="173" s="1"/>
  <c r="AL21" i="173"/>
  <c r="AL47" i="173"/>
  <c r="AL20" i="173" s="1"/>
  <c r="AL15" i="173" s="1"/>
  <c r="AL14" i="173" s="1"/>
  <c r="AK13" i="173" s="1"/>
  <c r="AM24" i="174"/>
  <c r="AM67" i="174"/>
  <c r="AM23" i="174" s="1"/>
  <c r="AI84" i="174"/>
  <c r="AQ85" i="174"/>
  <c r="AI68" i="174"/>
  <c r="AQ69" i="174"/>
  <c r="H18" i="179"/>
  <c r="AI58" i="179"/>
  <c r="AI69" i="179"/>
  <c r="N68" i="179"/>
  <c r="AL13" i="179"/>
  <c r="Z13" i="179"/>
  <c r="AI30" i="181"/>
  <c r="P22" i="179"/>
  <c r="AK85" i="179"/>
  <c r="P67" i="179"/>
  <c r="N131" i="179"/>
  <c r="AI132" i="179"/>
  <c r="K29" i="181"/>
  <c r="AL29" i="181" s="1"/>
  <c r="AC42" i="169"/>
  <c r="Y43" i="169"/>
  <c r="AM98" i="170"/>
  <c r="AE97" i="170"/>
  <c r="X24" i="170"/>
  <c r="X67" i="170"/>
  <c r="X23" i="170" s="1"/>
  <c r="X15" i="170" s="1"/>
  <c r="X14" i="170" s="1"/>
  <c r="AI84" i="170"/>
  <c r="AP85" i="170"/>
  <c r="AM49" i="170"/>
  <c r="AL49" i="170" s="1"/>
  <c r="AE48" i="170"/>
  <c r="AH68" i="170"/>
  <c r="AO69" i="170"/>
  <c r="AO42" i="170"/>
  <c r="AH18" i="170"/>
  <c r="AM68" i="170"/>
  <c r="AE24" i="170"/>
  <c r="AM24" i="170" s="1"/>
  <c r="AO53" i="170"/>
  <c r="AH52" i="170"/>
  <c r="AO85" i="170"/>
  <c r="AH84" i="170"/>
  <c r="M26" i="170"/>
  <c r="M67" i="170"/>
  <c r="M23" i="170" s="1"/>
  <c r="AP16" i="170"/>
  <c r="O15" i="170"/>
  <c r="O14" i="170" s="1"/>
  <c r="AM17" i="170"/>
  <c r="AO24" i="174"/>
  <c r="AF20" i="173"/>
  <c r="AO47" i="173"/>
  <c r="AP25" i="174"/>
  <c r="AF21" i="174"/>
  <c r="AO48" i="174"/>
  <c r="AO21" i="174" s="1"/>
  <c r="AF47" i="174"/>
  <c r="AN69" i="175"/>
  <c r="AF25" i="175"/>
  <c r="AN25" i="175" s="1"/>
  <c r="T45" i="169"/>
  <c r="U44" i="169"/>
  <c r="T44" i="169" s="1"/>
  <c r="Y22" i="169"/>
  <c r="AC21" i="169"/>
  <c r="X10" i="169"/>
  <c r="T21" i="169"/>
  <c r="K32" i="169"/>
  <c r="K28" i="169" s="1"/>
  <c r="AE74" i="170"/>
  <c r="AM75" i="170"/>
  <c r="AN38" i="170"/>
  <c r="AL38" i="170" s="1"/>
  <c r="AF17" i="170"/>
  <c r="AC45" i="170"/>
  <c r="AC44" i="170"/>
  <c r="AC43" i="170" s="1"/>
  <c r="AD19" i="170"/>
  <c r="AD42" i="170"/>
  <c r="AD18" i="170" s="1"/>
  <c r="V12" i="169"/>
  <c r="U13" i="169"/>
  <c r="AL63" i="170"/>
  <c r="M21" i="170"/>
  <c r="M47" i="170"/>
  <c r="M20" i="170" s="1"/>
  <c r="M15" i="170" s="1"/>
  <c r="M14" i="170" s="1"/>
  <c r="D32" i="169"/>
  <c r="D28" i="169" s="1"/>
  <c r="L45" i="172"/>
  <c r="L20" i="172" s="1"/>
  <c r="L15" i="172" s="1"/>
  <c r="L14" i="172" s="1"/>
  <c r="AN86" i="170"/>
  <c r="AL86" i="170" s="1"/>
  <c r="AE48" i="175"/>
  <c r="AE22" i="175"/>
  <c r="AM22" i="175" s="1"/>
  <c r="AM49" i="175"/>
  <c r="AP85" i="174"/>
  <c r="AH84" i="174"/>
  <c r="AP38" i="170"/>
  <c r="AI17" i="170"/>
  <c r="AP17" i="170" s="1"/>
  <c r="AF26" i="173"/>
  <c r="AO26" i="173" s="1"/>
  <c r="AO84" i="173"/>
  <c r="AO67" i="173" s="1"/>
  <c r="AF67" i="173"/>
  <c r="AF23" i="173" s="1"/>
  <c r="AO23" i="173" s="1"/>
  <c r="AE95" i="174"/>
  <c r="AN96" i="174"/>
  <c r="AN18" i="175"/>
  <c r="K15" i="175"/>
  <c r="K13" i="175" s="1"/>
  <c r="N13" i="175"/>
  <c r="AM67" i="173"/>
  <c r="AM23" i="173" s="1"/>
  <c r="AP47" i="174"/>
  <c r="AP20" i="174" s="1"/>
  <c r="AH20" i="174"/>
  <c r="AI25" i="173"/>
  <c r="AQ25" i="173" s="1"/>
  <c r="AQ74" i="173"/>
  <c r="AL75" i="175"/>
  <c r="AM15" i="174"/>
  <c r="AM14" i="174" s="1"/>
  <c r="AH97" i="173"/>
  <c r="AP98" i="173"/>
  <c r="AC47" i="174"/>
  <c r="AC20" i="174" s="1"/>
  <c r="AC15" i="174" s="1"/>
  <c r="AC14" i="174" s="1"/>
  <c r="AC13" i="175" s="1"/>
  <c r="AC21" i="174"/>
  <c r="AH38" i="174"/>
  <c r="AP39" i="174"/>
  <c r="AK17" i="179"/>
  <c r="N16" i="179"/>
  <c r="AI34" i="179"/>
  <c r="O16" i="179"/>
  <c r="AJ34" i="179"/>
  <c r="O29" i="179"/>
  <c r="AJ29" i="179" s="1"/>
  <c r="AM16" i="181"/>
  <c r="L14" i="181"/>
  <c r="AI34" i="181"/>
  <c r="H85" i="179"/>
  <c r="AI86" i="179"/>
  <c r="AI113" i="179"/>
  <c r="N109" i="179"/>
  <c r="AK15" i="179"/>
  <c r="J58" i="179"/>
  <c r="J19" i="179"/>
  <c r="AK19" i="179" s="1"/>
  <c r="AK59" i="179"/>
  <c r="AI68" i="181"/>
  <c r="AK15" i="181"/>
  <c r="AN16" i="181"/>
  <c r="S14" i="181"/>
  <c r="K20" i="181"/>
  <c r="AL20" i="181" s="1"/>
  <c r="AL21" i="181"/>
  <c r="AK109" i="181"/>
  <c r="P23" i="181"/>
  <c r="P67" i="181"/>
  <c r="I23" i="181"/>
  <c r="I67" i="181"/>
  <c r="AJ67" i="181" s="1"/>
  <c r="AJ109" i="181"/>
  <c r="M67" i="181"/>
  <c r="M23" i="181"/>
  <c r="AN109" i="181"/>
  <c r="AL99" i="175"/>
  <c r="AP48" i="175"/>
  <c r="AI21" i="175"/>
  <c r="AP49" i="175"/>
  <c r="AM47" i="173"/>
  <c r="AM20" i="173" s="1"/>
  <c r="AM15" i="173" s="1"/>
  <c r="AM14" i="173" s="1"/>
  <c r="AM21" i="173"/>
  <c r="AL24" i="174"/>
  <c r="AL67" i="174"/>
  <c r="AL23" i="174" s="1"/>
  <c r="AL15" i="174" s="1"/>
  <c r="AL14" i="174" s="1"/>
  <c r="AK13" i="174" s="1"/>
  <c r="AI49" i="179"/>
  <c r="N48" i="179"/>
  <c r="AJ15" i="181"/>
  <c r="AI15" i="181" s="1"/>
  <c r="O14" i="181"/>
  <c r="AL16" i="181"/>
  <c r="AI16" i="181" s="1"/>
  <c r="I18" i="181"/>
  <c r="AJ58" i="181"/>
  <c r="AI58" i="181" s="1"/>
  <c r="I29" i="181"/>
  <c r="AJ29" i="181" s="1"/>
  <c r="K23" i="181"/>
  <c r="AL23" i="181" s="1"/>
  <c r="AL109" i="181"/>
  <c r="J24" i="181"/>
  <c r="AK24" i="181" s="1"/>
  <c r="AK131" i="181"/>
  <c r="AI131" i="181" s="1"/>
  <c r="X32" i="169"/>
  <c r="X28" i="169" s="1"/>
  <c r="T42" i="169"/>
  <c r="AH25" i="170"/>
  <c r="AO25" i="170" s="1"/>
  <c r="AO74" i="170"/>
  <c r="AN71" i="170"/>
  <c r="AL71" i="170" s="1"/>
  <c r="AF70" i="170"/>
  <c r="AD71" i="170"/>
  <c r="AD70" i="170" s="1"/>
  <c r="AD69" i="170" s="1"/>
  <c r="AD68" i="170" s="1"/>
  <c r="AO98" i="170"/>
  <c r="AH97" i="170"/>
  <c r="AN43" i="170"/>
  <c r="AL43" i="170" s="1"/>
  <c r="AF42" i="170"/>
  <c r="AF19" i="170"/>
  <c r="AN19" i="170" s="1"/>
  <c r="AL19" i="170" s="1"/>
  <c r="AP98" i="170"/>
  <c r="AI97" i="170"/>
  <c r="Z39" i="169"/>
  <c r="Y39" i="169" s="1"/>
  <c r="E18" i="164" s="1"/>
  <c r="O38" i="169"/>
  <c r="AN98" i="170"/>
  <c r="AF97" i="170"/>
  <c r="Q45" i="172"/>
  <c r="Q20" i="172" s="1"/>
  <c r="Q15" i="172" s="1"/>
  <c r="Q14" i="172" s="1"/>
  <c r="N15" i="170"/>
  <c r="N14" i="170" s="1"/>
  <c r="AF53" i="170"/>
  <c r="AD54" i="170"/>
  <c r="AN54" i="170"/>
  <c r="AL54" i="170" s="1"/>
  <c r="AP62" i="170"/>
  <c r="AI61" i="170"/>
  <c r="N26" i="170"/>
  <c r="N67" i="170"/>
  <c r="N23" i="170" s="1"/>
  <c r="AO49" i="175"/>
  <c r="AH22" i="175"/>
  <c r="AO22" i="175" s="1"/>
  <c r="AH48" i="175"/>
  <c r="AM17" i="175"/>
  <c r="AL17" i="175" s="1"/>
  <c r="K14" i="174"/>
  <c r="R16" i="170"/>
  <c r="R31" i="170"/>
  <c r="AO32" i="170"/>
  <c r="AL32" i="170" s="1"/>
  <c r="AP48" i="173"/>
  <c r="AH21" i="173"/>
  <c r="AP21" i="173" s="1"/>
  <c r="AH47" i="173"/>
  <c r="AE97" i="173"/>
  <c r="AN98" i="173"/>
  <c r="AJ13" i="175"/>
  <c r="AM39" i="175"/>
  <c r="AL39" i="175" s="1"/>
  <c r="AE18" i="175"/>
  <c r="AM18" i="175" s="1"/>
  <c r="AE25" i="175"/>
  <c r="AM25" i="175" s="1"/>
  <c r="AL25" i="175" s="1"/>
  <c r="AM69" i="175"/>
  <c r="AD13" i="175"/>
  <c r="T19" i="169"/>
  <c r="Z19" i="169"/>
  <c r="Y19" i="169" s="1"/>
  <c r="R15" i="170" l="1"/>
  <c r="R14" i="170" s="1"/>
  <c r="AO16" i="170"/>
  <c r="AL16" i="170" s="1"/>
  <c r="AH21" i="175"/>
  <c r="AO48" i="175"/>
  <c r="Z38" i="169"/>
  <c r="Y38" i="169" s="1"/>
  <c r="O32" i="169"/>
  <c r="O28" i="169" s="1"/>
  <c r="AN42" i="170"/>
  <c r="AL42" i="170" s="1"/>
  <c r="AF18" i="170"/>
  <c r="AN18" i="170" s="1"/>
  <c r="AL18" i="170" s="1"/>
  <c r="AO97" i="170"/>
  <c r="AH96" i="170"/>
  <c r="AJ18" i="181"/>
  <c r="AI18" i="181" s="1"/>
  <c r="AI48" i="179"/>
  <c r="N17" i="179"/>
  <c r="AI17" i="179" s="1"/>
  <c r="AN67" i="181"/>
  <c r="M29" i="181"/>
  <c r="AN29" i="181" s="1"/>
  <c r="AK67" i="181"/>
  <c r="P29" i="181"/>
  <c r="AK29" i="181" s="1"/>
  <c r="AI29" i="181" s="1"/>
  <c r="AE27" i="174"/>
  <c r="AN95" i="174"/>
  <c r="AN27" i="174" s="1"/>
  <c r="AH26" i="174"/>
  <c r="AP84" i="174"/>
  <c r="AH67" i="174"/>
  <c r="AH23" i="174" s="1"/>
  <c r="AM48" i="175"/>
  <c r="AE21" i="175"/>
  <c r="V11" i="169"/>
  <c r="U12" i="169"/>
  <c r="AE25" i="170"/>
  <c r="AM25" i="170" s="1"/>
  <c r="AM74" i="170"/>
  <c r="AC10" i="169"/>
  <c r="Y21" i="169"/>
  <c r="AO47" i="174"/>
  <c r="AO20" i="174" s="1"/>
  <c r="AF20" i="174"/>
  <c r="AO20" i="173"/>
  <c r="AF15" i="173"/>
  <c r="AO18" i="170"/>
  <c r="AH24" i="170"/>
  <c r="AO24" i="170" s="1"/>
  <c r="AO68" i="170"/>
  <c r="AI26" i="170"/>
  <c r="AP26" i="170" s="1"/>
  <c r="AP84" i="170"/>
  <c r="AL98" i="170"/>
  <c r="AC32" i="169"/>
  <c r="AC28" i="169" s="1"/>
  <c r="Y42" i="169"/>
  <c r="AK67" i="179"/>
  <c r="P29" i="179"/>
  <c r="AK22" i="179"/>
  <c r="P20" i="179"/>
  <c r="N67" i="179"/>
  <c r="N29" i="179" s="1"/>
  <c r="AI29" i="179" s="1"/>
  <c r="AI68" i="179"/>
  <c r="N21" i="179"/>
  <c r="AI18" i="179"/>
  <c r="AQ68" i="174"/>
  <c r="AI24" i="174"/>
  <c r="AI26" i="174"/>
  <c r="AQ84" i="174"/>
  <c r="AQ26" i="174" s="1"/>
  <c r="AO97" i="175"/>
  <c r="AH96" i="175"/>
  <c r="J14" i="181"/>
  <c r="J13" i="181" s="1"/>
  <c r="AI21" i="173"/>
  <c r="AQ21" i="173" s="1"/>
  <c r="AI47" i="173"/>
  <c r="AQ48" i="173"/>
  <c r="AF95" i="174"/>
  <c r="AO96" i="174"/>
  <c r="AF96" i="175"/>
  <c r="AN97" i="175"/>
  <c r="AE67" i="174"/>
  <c r="AE23" i="174" s="1"/>
  <c r="AE15" i="174" s="1"/>
  <c r="AE14" i="174" s="1"/>
  <c r="AN26" i="174"/>
  <c r="AN67" i="174"/>
  <c r="AN23" i="174" s="1"/>
  <c r="AN15" i="174" s="1"/>
  <c r="AN14" i="174" s="1"/>
  <c r="AI95" i="173"/>
  <c r="AQ96" i="173"/>
  <c r="AH95" i="174"/>
  <c r="AP96" i="174"/>
  <c r="AL62" i="170"/>
  <c r="AP47" i="173"/>
  <c r="AH20" i="173"/>
  <c r="AD53" i="170"/>
  <c r="AD52" i="170" s="1"/>
  <c r="AD48" i="170" s="1"/>
  <c r="AC54" i="170"/>
  <c r="AC53" i="170" s="1"/>
  <c r="AC52" i="170" s="1"/>
  <c r="AC48" i="170" s="1"/>
  <c r="AF96" i="170"/>
  <c r="AN97" i="170"/>
  <c r="AD24" i="170"/>
  <c r="AD67" i="170"/>
  <c r="AD23" i="170" s="1"/>
  <c r="AI67" i="181"/>
  <c r="N23" i="179"/>
  <c r="AI23" i="179" s="1"/>
  <c r="AI109" i="179"/>
  <c r="AI16" i="179"/>
  <c r="AL49" i="175"/>
  <c r="AL69" i="175"/>
  <c r="AL18" i="175"/>
  <c r="AE96" i="173"/>
  <c r="AN97" i="173"/>
  <c r="AO31" i="170"/>
  <c r="AL31" i="170" s="1"/>
  <c r="R30" i="170"/>
  <c r="AO30" i="170" s="1"/>
  <c r="AL30" i="170" s="1"/>
  <c r="AI22" i="170"/>
  <c r="AP22" i="170" s="1"/>
  <c r="AP61" i="170"/>
  <c r="AN53" i="170"/>
  <c r="AL53" i="170" s="1"/>
  <c r="AF52" i="170"/>
  <c r="AI96" i="170"/>
  <c r="AP97" i="170"/>
  <c r="AN70" i="170"/>
  <c r="AL70" i="170" s="1"/>
  <c r="AF69" i="170"/>
  <c r="K14" i="181"/>
  <c r="O13" i="181"/>
  <c r="AP21" i="175"/>
  <c r="AI16" i="175"/>
  <c r="AN23" i="181"/>
  <c r="M20" i="181"/>
  <c r="AI109" i="181"/>
  <c r="AJ23" i="181"/>
  <c r="I20" i="181"/>
  <c r="AJ20" i="181" s="1"/>
  <c r="AK23" i="181"/>
  <c r="P20" i="181"/>
  <c r="S13" i="181"/>
  <c r="J18" i="179"/>
  <c r="AK58" i="179"/>
  <c r="J29" i="179"/>
  <c r="H22" i="179"/>
  <c r="AI85" i="179"/>
  <c r="H67" i="179"/>
  <c r="H29" i="179" s="1"/>
  <c r="L13" i="181"/>
  <c r="AM14" i="181"/>
  <c r="AJ16" i="179"/>
  <c r="O14" i="179"/>
  <c r="AP38" i="174"/>
  <c r="AP17" i="174" s="1"/>
  <c r="AH17" i="174"/>
  <c r="AH15" i="174" s="1"/>
  <c r="AH14" i="174" s="1"/>
  <c r="AH96" i="173"/>
  <c r="AP97" i="173"/>
  <c r="AL22" i="175"/>
  <c r="AF85" i="170"/>
  <c r="T13" i="169"/>
  <c r="T12" i="169" s="1"/>
  <c r="T11" i="169" s="1"/>
  <c r="Z13" i="169"/>
  <c r="AC42" i="170"/>
  <c r="AC18" i="170" s="1"/>
  <c r="AC19" i="170"/>
  <c r="AN17" i="170"/>
  <c r="AL75" i="170"/>
  <c r="AL17" i="170"/>
  <c r="AH26" i="170"/>
  <c r="AO26" i="170" s="1"/>
  <c r="AO84" i="170"/>
  <c r="AO52" i="170"/>
  <c r="AH48" i="170"/>
  <c r="AE21" i="170"/>
  <c r="AM21" i="170" s="1"/>
  <c r="AE47" i="170"/>
  <c r="AM48" i="170"/>
  <c r="AE96" i="170"/>
  <c r="AM97" i="170"/>
  <c r="AL97" i="170" s="1"/>
  <c r="N24" i="179"/>
  <c r="AI24" i="179" s="1"/>
  <c r="AI131" i="179"/>
  <c r="AM97" i="175"/>
  <c r="AL97" i="175" s="1"/>
  <c r="AE96" i="175"/>
  <c r="AO24" i="181"/>
  <c r="AI24" i="181" s="1"/>
  <c r="T14" i="181"/>
  <c r="AI21" i="181"/>
  <c r="AQ96" i="174"/>
  <c r="AI95" i="174"/>
  <c r="AI67" i="174" s="1"/>
  <c r="AI23" i="174" s="1"/>
  <c r="AI15" i="174" s="1"/>
  <c r="AI14" i="174" s="1"/>
  <c r="AI25" i="170"/>
  <c r="AP25" i="170" s="1"/>
  <c r="AP74" i="170"/>
  <c r="AH22" i="170"/>
  <c r="AO22" i="170" s="1"/>
  <c r="AL22" i="170" s="1"/>
  <c r="AO61" i="170"/>
  <c r="AL61" i="170" s="1"/>
  <c r="AP48" i="170"/>
  <c r="AI47" i="170"/>
  <c r="AI21" i="170"/>
  <c r="AP21" i="170" s="1"/>
  <c r="T33" i="169"/>
  <c r="T32" i="169" s="1"/>
  <c r="T28" i="169" s="1"/>
  <c r="U32" i="169"/>
  <c r="U28" i="169" s="1"/>
  <c r="Z33" i="169"/>
  <c r="Z44" i="169"/>
  <c r="Y44" i="169" s="1"/>
  <c r="AE26" i="170"/>
  <c r="AM26" i="170" s="1"/>
  <c r="AM84" i="170"/>
  <c r="AA13" i="181" l="1"/>
  <c r="AM13" i="181"/>
  <c r="AK18" i="179"/>
  <c r="J14" i="179"/>
  <c r="J13" i="179" s="1"/>
  <c r="AN20" i="181"/>
  <c r="M14" i="181"/>
  <c r="K13" i="181"/>
  <c r="AL14" i="181"/>
  <c r="Y33" i="169"/>
  <c r="E11" i="164" s="1"/>
  <c r="Z32" i="169"/>
  <c r="AP47" i="170"/>
  <c r="AI20" i="170"/>
  <c r="AO14" i="181"/>
  <c r="T13" i="181"/>
  <c r="AE28" i="175"/>
  <c r="AM28" i="175" s="1"/>
  <c r="AM96" i="175"/>
  <c r="AE68" i="175"/>
  <c r="AE24" i="175" s="1"/>
  <c r="AM24" i="175" s="1"/>
  <c r="AE95" i="170"/>
  <c r="AM96" i="170"/>
  <c r="AE20" i="170"/>
  <c r="AM47" i="170"/>
  <c r="O13" i="179"/>
  <c r="AJ14" i="179"/>
  <c r="AI22" i="179"/>
  <c r="H20" i="179"/>
  <c r="H14" i="179" s="1"/>
  <c r="H13" i="179" s="1"/>
  <c r="AK20" i="181"/>
  <c r="P14" i="181"/>
  <c r="AI20" i="181"/>
  <c r="AF68" i="170"/>
  <c r="AN69" i="170"/>
  <c r="AL69" i="170" s="1"/>
  <c r="AF48" i="170"/>
  <c r="AN52" i="170"/>
  <c r="AL52" i="170" s="1"/>
  <c r="AC47" i="170"/>
  <c r="AC20" i="170" s="1"/>
  <c r="AC21" i="170"/>
  <c r="AP20" i="173"/>
  <c r="AP95" i="174"/>
  <c r="AP27" i="174" s="1"/>
  <c r="AH27" i="174"/>
  <c r="AQ95" i="173"/>
  <c r="AQ67" i="173" s="1"/>
  <c r="AI27" i="173"/>
  <c r="AQ27" i="173" s="1"/>
  <c r="AI67" i="173"/>
  <c r="AI23" i="173" s="1"/>
  <c r="AQ23" i="173" s="1"/>
  <c r="AO96" i="175"/>
  <c r="AO68" i="175" s="1"/>
  <c r="AH28" i="175"/>
  <c r="AO28" i="175" s="1"/>
  <c r="AH68" i="175"/>
  <c r="AH24" i="175" s="1"/>
  <c r="AO24" i="175" s="1"/>
  <c r="AQ24" i="174"/>
  <c r="AK20" i="179"/>
  <c r="P14" i="179"/>
  <c r="AK29" i="179"/>
  <c r="AF14" i="173"/>
  <c r="AO14" i="173" s="1"/>
  <c r="AO15" i="173"/>
  <c r="AL74" i="170"/>
  <c r="V10" i="169"/>
  <c r="U10" i="169" s="1"/>
  <c r="T10" i="169" s="1"/>
  <c r="U11" i="169"/>
  <c r="AL48" i="175"/>
  <c r="AP26" i="174"/>
  <c r="AP67" i="174"/>
  <c r="AP23" i="174" s="1"/>
  <c r="AP15" i="174" s="1"/>
  <c r="AP14" i="174" s="1"/>
  <c r="AO21" i="175"/>
  <c r="AH16" i="175"/>
  <c r="AQ95" i="174"/>
  <c r="AQ27" i="174" s="1"/>
  <c r="AI27" i="174"/>
  <c r="AO48" i="170"/>
  <c r="AH21" i="170"/>
  <c r="AO21" i="170" s="1"/>
  <c r="AH47" i="170"/>
  <c r="AC15" i="170"/>
  <c r="AC14" i="170" s="1"/>
  <c r="Y13" i="169"/>
  <c r="Z12" i="169"/>
  <c r="AF84" i="170"/>
  <c r="AN85" i="170"/>
  <c r="AL85" i="170" s="1"/>
  <c r="AP96" i="173"/>
  <c r="AH95" i="173"/>
  <c r="AI23" i="181"/>
  <c r="AI15" i="175"/>
  <c r="AP16" i="175"/>
  <c r="AI95" i="170"/>
  <c r="AP96" i="170"/>
  <c r="AE95" i="173"/>
  <c r="AN96" i="173"/>
  <c r="AN96" i="170"/>
  <c r="AF95" i="170"/>
  <c r="AD21" i="170"/>
  <c r="AD47" i="170"/>
  <c r="AD20" i="170" s="1"/>
  <c r="AD15" i="170" s="1"/>
  <c r="AD14" i="170" s="1"/>
  <c r="AK14" i="170" s="1"/>
  <c r="AN96" i="175"/>
  <c r="AN68" i="175" s="1"/>
  <c r="AF28" i="175"/>
  <c r="AN28" i="175" s="1"/>
  <c r="AF68" i="175"/>
  <c r="AF24" i="175" s="1"/>
  <c r="AF27" i="174"/>
  <c r="AO95" i="174"/>
  <c r="AF67" i="174"/>
  <c r="AF23" i="174" s="1"/>
  <c r="AF15" i="174" s="1"/>
  <c r="AF14" i="174" s="1"/>
  <c r="AI20" i="173"/>
  <c r="AQ47" i="173"/>
  <c r="AI21" i="179"/>
  <c r="N20" i="179"/>
  <c r="AI67" i="179"/>
  <c r="AL25" i="170"/>
  <c r="AM21" i="175"/>
  <c r="AL21" i="175" s="1"/>
  <c r="AE16" i="175"/>
  <c r="I14" i="181"/>
  <c r="AH95" i="170"/>
  <c r="AO96" i="170"/>
  <c r="I13" i="181" l="1"/>
  <c r="AJ14" i="181"/>
  <c r="AO95" i="170"/>
  <c r="AO67" i="170" s="1"/>
  <c r="AH27" i="170"/>
  <c r="AO27" i="170" s="1"/>
  <c r="AH67" i="170"/>
  <c r="AH23" i="170" s="1"/>
  <c r="AO23" i="170" s="1"/>
  <c r="AE15" i="175"/>
  <c r="AM16" i="175"/>
  <c r="AQ20" i="173"/>
  <c r="AI15" i="173"/>
  <c r="AO27" i="174"/>
  <c r="AO67" i="174"/>
  <c r="AO23" i="174" s="1"/>
  <c r="AO15" i="174" s="1"/>
  <c r="AO14" i="174" s="1"/>
  <c r="AN24" i="175"/>
  <c r="AF16" i="175"/>
  <c r="AN95" i="173"/>
  <c r="AN67" i="173" s="1"/>
  <c r="AE27" i="173"/>
  <c r="AN27" i="173" s="1"/>
  <c r="AE67" i="173"/>
  <c r="AE23" i="173" s="1"/>
  <c r="AI27" i="170"/>
  <c r="AP27" i="170" s="1"/>
  <c r="AP95" i="170"/>
  <c r="AP67" i="170" s="1"/>
  <c r="AI67" i="170"/>
  <c r="AI23" i="170" s="1"/>
  <c r="AP23" i="170" s="1"/>
  <c r="AP15" i="175"/>
  <c r="AP95" i="173"/>
  <c r="AP67" i="173" s="1"/>
  <c r="AH27" i="173"/>
  <c r="AP27" i="173" s="1"/>
  <c r="AH67" i="173"/>
  <c r="AH23" i="173" s="1"/>
  <c r="H8" i="164"/>
  <c r="Y12" i="169"/>
  <c r="Z11" i="169"/>
  <c r="AO16" i="175"/>
  <c r="AH15" i="175"/>
  <c r="AN48" i="170"/>
  <c r="AL48" i="170" s="1"/>
  <c r="AF21" i="170"/>
  <c r="AN21" i="170" s="1"/>
  <c r="AL21" i="170" s="1"/>
  <c r="AF47" i="170"/>
  <c r="AN68" i="170"/>
  <c r="AF24" i="170"/>
  <c r="AN24" i="170" s="1"/>
  <c r="AL24" i="170" s="1"/>
  <c r="AF67" i="170"/>
  <c r="AF23" i="170" s="1"/>
  <c r="AN23" i="170" s="1"/>
  <c r="AK14" i="181"/>
  <c r="P13" i="181"/>
  <c r="AL96" i="170"/>
  <c r="AL24" i="175"/>
  <c r="AL28" i="175"/>
  <c r="E10" i="164"/>
  <c r="H11" i="164"/>
  <c r="H10" i="164" s="1"/>
  <c r="M13" i="181"/>
  <c r="AN14" i="181"/>
  <c r="AI20" i="179"/>
  <c r="N14" i="179"/>
  <c r="AN95" i="170"/>
  <c r="AF27" i="170"/>
  <c r="AN27" i="170" s="1"/>
  <c r="AF26" i="170"/>
  <c r="AN26" i="170" s="1"/>
  <c r="AL26" i="170" s="1"/>
  <c r="AN84" i="170"/>
  <c r="AL84" i="170" s="1"/>
  <c r="AH20" i="170"/>
  <c r="AO47" i="170"/>
  <c r="P13" i="179"/>
  <c r="AK14" i="179"/>
  <c r="AQ67" i="174"/>
  <c r="AQ23" i="174" s="1"/>
  <c r="AQ15" i="174" s="1"/>
  <c r="AQ14" i="174" s="1"/>
  <c r="AJ13" i="179"/>
  <c r="X13" i="179"/>
  <c r="AM20" i="170"/>
  <c r="AE27" i="170"/>
  <c r="AM27" i="170" s="1"/>
  <c r="AL27" i="170" s="1"/>
  <c r="AM95" i="170"/>
  <c r="AE67" i="170"/>
  <c r="AE23" i="170" s="1"/>
  <c r="AM23" i="170" s="1"/>
  <c r="AL23" i="170" s="1"/>
  <c r="AL96" i="175"/>
  <c r="AM68" i="175"/>
  <c r="AL68" i="175" s="1"/>
  <c r="AO13" i="181"/>
  <c r="AC13" i="181"/>
  <c r="AP20" i="170"/>
  <c r="AI15" i="170"/>
  <c r="Y32" i="169"/>
  <c r="Y28" i="169" s="1"/>
  <c r="Z28" i="169"/>
  <c r="AL13" i="181"/>
  <c r="Z13" i="181"/>
  <c r="AI14" i="170" l="1"/>
  <c r="AP14" i="170" s="1"/>
  <c r="AP15" i="170"/>
  <c r="AN13" i="181"/>
  <c r="AB13" i="181"/>
  <c r="E9" i="164"/>
  <c r="E8" i="164"/>
  <c r="AN47" i="170"/>
  <c r="AL47" i="170" s="1"/>
  <c r="AF20" i="170"/>
  <c r="AP23" i="173"/>
  <c r="AH15" i="173"/>
  <c r="AN23" i="173"/>
  <c r="AE15" i="173"/>
  <c r="AM15" i="175"/>
  <c r="AI14" i="181"/>
  <c r="AL95" i="170"/>
  <c r="AM67" i="170"/>
  <c r="AE15" i="170"/>
  <c r="AE13" i="179"/>
  <c r="AD13" i="179"/>
  <c r="Y13" i="179"/>
  <c r="Z12" i="179" s="1"/>
  <c r="AK13" i="179"/>
  <c r="AP13" i="179" s="1"/>
  <c r="AO20" i="170"/>
  <c r="AH15" i="170"/>
  <c r="AI14" i="179"/>
  <c r="N13" i="179"/>
  <c r="AK13" i="181"/>
  <c r="Y13" i="181"/>
  <c r="Z12" i="181" s="1"/>
  <c r="AL68" i="170"/>
  <c r="AN67" i="170"/>
  <c r="AO15" i="175"/>
  <c r="Y11" i="169"/>
  <c r="Z10" i="169"/>
  <c r="Y10" i="169" s="1"/>
  <c r="AN16" i="175"/>
  <c r="AF15" i="175"/>
  <c r="AQ15" i="173"/>
  <c r="AI14" i="173"/>
  <c r="AL16" i="175"/>
  <c r="AJ13" i="181"/>
  <c r="X13" i="181"/>
  <c r="AC16" i="181" l="1"/>
  <c r="V15" i="181" s="1"/>
  <c r="V14" i="181" s="1"/>
  <c r="AE13" i="181"/>
  <c r="AD13" i="181"/>
  <c r="AI13" i="179"/>
  <c r="V13" i="179"/>
  <c r="AD12" i="179"/>
  <c r="AO15" i="170"/>
  <c r="AH14" i="170"/>
  <c r="AO14" i="170" s="1"/>
  <c r="AE16" i="179"/>
  <c r="AE12" i="179"/>
  <c r="AL67" i="170"/>
  <c r="AI13" i="181"/>
  <c r="AQ14" i="173"/>
  <c r="AP13" i="175" s="1"/>
  <c r="AI13" i="175"/>
  <c r="AN15" i="175"/>
  <c r="AN13" i="175" s="1"/>
  <c r="AF13" i="175"/>
  <c r="AK15" i="175"/>
  <c r="AC16" i="179"/>
  <c r="AE14" i="170"/>
  <c r="AM14" i="170" s="1"/>
  <c r="AM15" i="170"/>
  <c r="AE14" i="173"/>
  <c r="AN15" i="173"/>
  <c r="AH14" i="173"/>
  <c r="AP15" i="173"/>
  <c r="AN20" i="170"/>
  <c r="AL20" i="170" s="1"/>
  <c r="AF15" i="170"/>
  <c r="AN15" i="170" l="1"/>
  <c r="AF14" i="170"/>
  <c r="AN14" i="170" s="1"/>
  <c r="AL15" i="170"/>
  <c r="AK13" i="175"/>
  <c r="V15" i="179"/>
  <c r="V14" i="179" s="1"/>
  <c r="AP14" i="173"/>
  <c r="AO13" i="175" s="1"/>
  <c r="AH13" i="175"/>
  <c r="AN14" i="173"/>
  <c r="AM13" i="175" s="1"/>
  <c r="AE13" i="175"/>
  <c r="AL15" i="175"/>
  <c r="AL13" i="175" s="1"/>
  <c r="AL14" i="170"/>
  <c r="AK13" i="170" s="1"/>
  <c r="AE16" i="181"/>
  <c r="AE12" i="181"/>
  <c r="AK14" i="175" l="1"/>
</calcChain>
</file>

<file path=xl/comments1.xml><?xml version="1.0" encoding="utf-8"?>
<comments xmlns="http://schemas.openxmlformats.org/spreadsheetml/2006/main">
  <authors>
    <author>Administrator</author>
  </authors>
  <commentList>
    <comment ref="B74" authorId="0">
      <text>
        <r>
          <rPr>
            <b/>
            <sz val="9"/>
            <color indexed="81"/>
            <rFont val="Tahoma"/>
            <family val="2"/>
          </rPr>
          <t>Vui:
Dự án có trong NQ79, nhưng chỉ có vốn TW 15 tỷ, không có theo CV 09/HĐND.</t>
        </r>
      </text>
    </comment>
  </commentList>
</comments>
</file>

<file path=xl/comments2.xml><?xml version="1.0" encoding="utf-8"?>
<comments xmlns="http://schemas.openxmlformats.org/spreadsheetml/2006/main">
  <authors>
    <author>Administrator</author>
  </authors>
  <commentList>
    <comment ref="B74" authorId="0">
      <text>
        <r>
          <rPr>
            <b/>
            <sz val="9"/>
            <color indexed="81"/>
            <rFont val="Tahoma"/>
            <family val="2"/>
          </rPr>
          <t>Vui:
Dự án có trong NQ79, nhưng chỉ có vốn TW 15 tỷ, không có theo CV 09/HĐND.</t>
        </r>
      </text>
    </comment>
  </commentList>
</comments>
</file>

<file path=xl/comments3.xml><?xml version="1.0" encoding="utf-8"?>
<comments xmlns="http://schemas.openxmlformats.org/spreadsheetml/2006/main">
  <authors>
    <author>Administrator</author>
  </authors>
  <commentList>
    <comment ref="B78" authorId="0">
      <text>
        <r>
          <rPr>
            <b/>
            <sz val="9"/>
            <color indexed="81"/>
            <rFont val="Tahoma"/>
            <family val="2"/>
          </rPr>
          <t>Vui:
Dự án có trong NQ79, nhưng chỉ có vốn TW 15 tỷ, không có theo CV 09/HĐND.</t>
        </r>
      </text>
    </comment>
  </commentList>
</comments>
</file>

<file path=xl/comments4.xml><?xml version="1.0" encoding="utf-8"?>
<comments xmlns="http://schemas.openxmlformats.org/spreadsheetml/2006/main">
  <authors>
    <author>Administrator</author>
  </authors>
  <commentList>
    <comment ref="B79" authorId="0">
      <text>
        <r>
          <rPr>
            <b/>
            <sz val="9"/>
            <color indexed="81"/>
            <rFont val="Tahoma"/>
            <family val="2"/>
          </rPr>
          <t>Vui:
Dự án có trong NQ79, nhưng chỉ có vốn TW 15 tỷ, không có theo CV 09/HĐND.</t>
        </r>
      </text>
    </comment>
  </commentList>
</comments>
</file>

<file path=xl/comments5.xml><?xml version="1.0" encoding="utf-8"?>
<comments xmlns="http://schemas.openxmlformats.org/spreadsheetml/2006/main">
  <authors>
    <author>Administrator</author>
  </authors>
  <commentList>
    <comment ref="B78" authorId="0">
      <text>
        <r>
          <rPr>
            <b/>
            <sz val="9"/>
            <color indexed="81"/>
            <rFont val="Tahoma"/>
            <family val="2"/>
          </rPr>
          <t>Vui:
Dự án có trong NQ79, nhưng chỉ có vốn TW 15 tỷ, không có theo CV 09/HĐND.</t>
        </r>
      </text>
    </comment>
  </commentList>
</comments>
</file>

<file path=xl/comments6.xml><?xml version="1.0" encoding="utf-8"?>
<comments xmlns="http://schemas.openxmlformats.org/spreadsheetml/2006/main">
  <authors>
    <author>Administrator</author>
  </authors>
  <commentList>
    <comment ref="B78" authorId="0">
      <text>
        <r>
          <rPr>
            <b/>
            <sz val="9"/>
            <color indexed="81"/>
            <rFont val="Tahoma"/>
            <family val="2"/>
          </rPr>
          <t>Vui:
Dự án có trong NQ79, nhưng chỉ có vốn TW 15 tỷ, không có theo CV 09/HĐND.</t>
        </r>
      </text>
    </comment>
  </commentList>
</comments>
</file>

<file path=xl/sharedStrings.xml><?xml version="1.0" encoding="utf-8"?>
<sst xmlns="http://schemas.openxmlformats.org/spreadsheetml/2006/main" count="3213" uniqueCount="663">
  <si>
    <t>Chủ đầu tư</t>
  </si>
  <si>
    <t>XSKT</t>
  </si>
  <si>
    <t>NSTW</t>
  </si>
  <si>
    <t>Ghi chú</t>
  </si>
  <si>
    <t>Thời gian KC-HT</t>
  </si>
  <si>
    <t>Tên dự án</t>
  </si>
  <si>
    <t>A</t>
  </si>
  <si>
    <t>I</t>
  </si>
  <si>
    <t>II</t>
  </si>
  <si>
    <t>IV</t>
  </si>
  <si>
    <t>III</t>
  </si>
  <si>
    <t>Thực hiện đầu tư</t>
  </si>
  <si>
    <t>V</t>
  </si>
  <si>
    <t>Tổng mức đầu tư</t>
  </si>
  <si>
    <t>Hạ tầng kỹ thuật khu kinh tế cửa khẩu Đồng Tháp (giai đoạn 3)</t>
  </si>
  <si>
    <t>Quốc phòng</t>
  </si>
  <si>
    <t>Y tế, dân số và gia đình</t>
  </si>
  <si>
    <t>Văn hóa</t>
  </si>
  <si>
    <t>Khu công nghiệp và khu kinh tế</t>
  </si>
  <si>
    <t>Du lịch</t>
  </si>
  <si>
    <t>Ban QLDA ĐTXDCT Nông nghiệp và PTNT</t>
  </si>
  <si>
    <t>Thanh toán hết năm 2020</t>
  </si>
  <si>
    <t>Tổng số (tất cả các nguồn vốn)</t>
  </si>
  <si>
    <t>Thực hiện dự án</t>
  </si>
  <si>
    <t>TỔNG SỐ</t>
  </si>
  <si>
    <t>Vốn nước ngoài (ODA)</t>
  </si>
  <si>
    <t>Xã hội</t>
  </si>
  <si>
    <t>Số dư 2020 kéo dài</t>
  </si>
  <si>
    <t>Nhóm B</t>
  </si>
  <si>
    <t>Nhóm C</t>
  </si>
  <si>
    <t>Khởi công mới trong giai đoạn 2021-2025</t>
  </si>
  <si>
    <t>THỰC HIỆN DỰ ÁN</t>
  </si>
  <si>
    <t>Môi trường</t>
  </si>
  <si>
    <t>a</t>
  </si>
  <si>
    <t>b</t>
  </si>
  <si>
    <t>Cụ thể như sau:</t>
  </si>
  <si>
    <t>D</t>
  </si>
  <si>
    <t>Nhu cầu vốn đầu tư</t>
  </si>
  <si>
    <t>Lũy kế bố trí vốn từ KC đến hết năm 2020</t>
  </si>
  <si>
    <t>Quyết định chủ trương đầu tư/ Quyết định đầu tư</t>
  </si>
  <si>
    <t>(1)</t>
  </si>
  <si>
    <t>(2)</t>
  </si>
  <si>
    <t>(3)</t>
  </si>
  <si>
    <t>(4)</t>
  </si>
  <si>
    <t>(5)</t>
  </si>
  <si>
    <t>(6)</t>
  </si>
  <si>
    <t>(7)</t>
  </si>
  <si>
    <t>(8)</t>
  </si>
  <si>
    <t>(11)</t>
  </si>
  <si>
    <t>(12)</t>
  </si>
  <si>
    <t>(13)</t>
  </si>
  <si>
    <t>(10)</t>
  </si>
  <si>
    <t>(14)</t>
  </si>
  <si>
    <t>(9)</t>
  </si>
  <si>
    <t>Nông nghiệp, lâm nghiệp, thủy lợi và thủy sản</t>
  </si>
  <si>
    <t>Văn hóa, thông tin</t>
  </si>
  <si>
    <t>Các hoạt động kinh tế</t>
  </si>
  <si>
    <t xml:space="preserve">Bảo vệ môi trường </t>
  </si>
  <si>
    <t>Đơn vị: Triệu đồng.</t>
  </si>
  <si>
    <t>Trong đó:</t>
  </si>
  <si>
    <t>Bao gồm:</t>
  </si>
  <si>
    <t>Tổng số (vốn Tỉnh quản lý)</t>
  </si>
  <si>
    <t>Số dự án đủ đk</t>
  </si>
  <si>
    <t>Vốn tỉnh tăng / giảm so với NQ 330 &amp; 45</t>
  </si>
  <si>
    <t>Tổng vốn tỉnh quản lý theo NQ 330 &amp; 45</t>
  </si>
  <si>
    <t>Tổng số vốn đầu tư theo NQ 330 &amp; 45</t>
  </si>
  <si>
    <t>Số DA (NQ 330 &amp; 45)</t>
  </si>
  <si>
    <t>Cụm công nghiệp Quảng Khánh (giai đoạn 2)</t>
  </si>
  <si>
    <t xml:space="preserve">Trung tâm Đầu tư và Khai thác hạ tầng (Ban Quản lý Khu kinh tế
Đồng Tháp); Trung tâm Phát triển quỹ đất (Sở Tài nguyên và Môi trường) </t>
  </si>
  <si>
    <t>(15)</t>
  </si>
  <si>
    <t>NSTT</t>
  </si>
  <si>
    <t>(Kèm theo Nghị quyết số                 /NQ-HĐND ngày       /12/2021 của Hội đồng nhân dân Tỉnh)</t>
  </si>
  <si>
    <t>PHÂN BỔ CHI TIẾT</t>
  </si>
  <si>
    <t>(Kèm theo Công văn số                        /SKHĐT-NV ngày           /10/2022 của Sở Kế hoạch và Đầu tư)</t>
  </si>
  <si>
    <t xml:space="preserve">(Kèm theo Tờ trình số                        /TTr-UBND ngày            /10/2022 của Ủy ban nhân dân Tỉnh)         </t>
  </si>
  <si>
    <t>STT</t>
  </si>
  <si>
    <t>Địa điểm XD</t>
  </si>
  <si>
    <t>(17)</t>
  </si>
  <si>
    <t>Điều chỉnh giảm</t>
  </si>
  <si>
    <t>Điều chỉnh tăng</t>
  </si>
  <si>
    <t>Tăng thu XSKT năm 2020</t>
  </si>
  <si>
    <t>(18)</t>
  </si>
  <si>
    <t>DỰ KIẾN DANH MỤC ĐẦU TƯ CÔNG TRUNG HẠN GIAI ĐOẠN 2021-2025 
VỐN NGÂN SÁCH ĐỊA PHƯƠNG (ĐỢT 3) VÀ DỰ PHÒNG CHUNG VỐN NSĐP</t>
  </si>
  <si>
    <t>Dự kiến đơn vị được giao nhiệm vụ chuẩn bị đầu tư</t>
  </si>
  <si>
    <t>Nhu cầu vốn tỉnh giai đoạn 2021-2025</t>
  </si>
  <si>
    <t>TỔNG CỘNG</t>
  </si>
  <si>
    <t>Dự án thuộc Nghị quyết số 330/2020/NQ-HĐND và số 45/NQ-HĐND của HĐND Tỉnh tiếp tục hoàn chỉnh thủ tục đầu tư để tổng hợp vào đợt 2</t>
  </si>
  <si>
    <t>Bộ CHQS Tỉnh</t>
  </si>
  <si>
    <t>Nhà truyền thống Bộ CHQS tỉnh Đồng Tháp</t>
  </si>
  <si>
    <t>Khu huấn luyện thể lực Bộ CQHS Tỉnh</t>
  </si>
  <si>
    <t>Xây dưng khu thực binh diễn tập phòng thủ Bắc Dầu - Quán tre, giai đoạn 2021-2025</t>
  </si>
  <si>
    <t>Bệnh viện Sản Nhi Đồng Tháp (Trung tâm Sản nhi)</t>
  </si>
  <si>
    <t>Sở Y tế</t>
  </si>
  <si>
    <t>Bảo tồn, tôn tạo, phát huy giá trị Khu di tích Gò Tháp</t>
  </si>
  <si>
    <t>Sở VH,TT&amp;DL</t>
  </si>
  <si>
    <t>Bảo tồn, phát huy giá trị Bảo tàng tỉnh thành điểm du lịch của Tỉnh</t>
  </si>
  <si>
    <t>Nông nghiệp, lâm nghiệp, diêm nghiệp, thủy lợi và thủy sản</t>
  </si>
  <si>
    <t>Bảo tồn và phát triển sinh vật đặc trưng ở phân khu A3 Vườn quốc gia Tràm Chim giai đoạn 2021-2025</t>
  </si>
  <si>
    <t>Vườn QG Tràm Chim</t>
  </si>
  <si>
    <t>Ban quản lý KKT</t>
  </si>
  <si>
    <t>Phát triển khu du lịch Tràm Chim</t>
  </si>
  <si>
    <t>Sở LĐ, TB&amp;XH</t>
  </si>
  <si>
    <t>Nâng cấp, mở rộng Cơ sở điều trị nghiện tỉnh Đồng Tháp</t>
  </si>
  <si>
    <t>DỰ KIẾN DANH MỤC ĐẦU TƯ CÔNG TRUNG HẠN GIAI ĐOẠN 2021-2025 
VỐN NGÂN SÁCH TRUNG ƯƠNG (ĐỢT 3)</t>
  </si>
  <si>
    <t>Nhu cầu vốn NSTW giai đoạn 2021-2025</t>
  </si>
  <si>
    <t>Nâng cấp tuyến đê bao, kè chống sạt lở, xây dựng hệ thống cống dọc sông Tiền, Thành phố Cao Lãnh (giai đoạn 2)</t>
  </si>
  <si>
    <t>- Dự án đã được phê duyệt CTĐT.
- Dự án đang chờ Trung ương phân bổ 400 tỷ đồng vốn NSTW</t>
  </si>
  <si>
    <t>- Dự án đã được phê duyệt CTĐT.
- Dự án đã được NSTW phân bổ 150 tỷ đồng, đang chờ phân bổ tiếp 50 tỷ đồng</t>
  </si>
  <si>
    <t>(Kèm theo Nghị quyết số                                 /NQ-HĐND ngày        tháng 12 năm 2022 của Hội đồng nhân dân Tỉnh)</t>
  </si>
  <si>
    <t>(Kèm theo Quyết định số                /QĐ-UBND.HC ngày           /12/2022 của Ủy ban nhân dân Tỉnh)</t>
  </si>
  <si>
    <t>Số dư dự toán năm 2020</t>
  </si>
  <si>
    <t>Sở GTVT ĐT</t>
  </si>
  <si>
    <t>UBND TPSĐ</t>
  </si>
  <si>
    <t>Ban QLDA ĐXDCT Nông nghiệp &amp; PTNT</t>
  </si>
  <si>
    <t>Sở NN&amp;PTNT</t>
  </si>
  <si>
    <t>UBND TXHN</t>
  </si>
  <si>
    <t>BQLDA ĐTXDCT dân dụng và công nghiệp Tỉnh</t>
  </si>
  <si>
    <t>UBND TPCL</t>
  </si>
  <si>
    <t>Ban QLDA ĐXDCT Giao thông</t>
  </si>
  <si>
    <t>Sở Xây dựng</t>
  </si>
  <si>
    <t>TH</t>
  </si>
  <si>
    <t>Sở LĐTB&amp;XH</t>
  </si>
  <si>
    <t>H.HN</t>
  </si>
  <si>
    <t>BQL Khu kinh tế</t>
  </si>
  <si>
    <t>TN</t>
  </si>
  <si>
    <t>Sở GDĐT</t>
  </si>
  <si>
    <t>TB</t>
  </si>
  <si>
    <t>Sở KHCN</t>
  </si>
  <si>
    <t>HCL</t>
  </si>
  <si>
    <t>VQG Tràm Chim</t>
  </si>
  <si>
    <t>TM</t>
  </si>
  <si>
    <t>Đài PT &amp; TH Đồng Tháp</t>
  </si>
  <si>
    <t>L.Vò</t>
  </si>
  <si>
    <t>Sở VHTT&amp;DL</t>
  </si>
  <si>
    <t>L.Vung</t>
  </si>
  <si>
    <t>Sở TTTT</t>
  </si>
  <si>
    <t>CT</t>
  </si>
  <si>
    <t>Sở TNMT</t>
  </si>
  <si>
    <t>Trường CĐ cộng đồng ĐT</t>
  </si>
  <si>
    <t>VPUBND Tỉnh</t>
  </si>
  <si>
    <t>Sở KHĐT</t>
  </si>
  <si>
    <t>Công an Tỉnh</t>
  </si>
  <si>
    <t>Đoàn KTQP 959</t>
  </si>
  <si>
    <t>BCH BĐBP Tỉnh</t>
  </si>
  <si>
    <t>Trung tâm Phát triển Quỹ đất (Sở TNMT)</t>
  </si>
  <si>
    <t>Trung tâm Đầu tư và Khai thác hạ tầng (Ban QLKKT)</t>
  </si>
  <si>
    <t>Trường CĐ y Tế</t>
  </si>
  <si>
    <t>Cty phát triển nhà và Khu CN</t>
  </si>
  <si>
    <t>Cục quản lý thị trường Tỉnh</t>
  </si>
  <si>
    <t>Trường CĐ Y tế</t>
  </si>
  <si>
    <t>ĐỢT 1</t>
  </si>
  <si>
    <t>ĐỢT 2</t>
  </si>
  <si>
    <t>UBND TPHN</t>
  </si>
  <si>
    <t xml:space="preserve">Số dư DT và tăng thu XSKT 2020 </t>
  </si>
  <si>
    <t xml:space="preserve"> KH 21-25</t>
  </si>
  <si>
    <t>ĐỢT 3</t>
  </si>
  <si>
    <t>ĐỢT 4</t>
  </si>
  <si>
    <r>
      <t>NSTT</t>
    </r>
    <r>
      <rPr>
        <sz val="14"/>
        <rFont val="Times New Roman"/>
        <family val="1"/>
      </rPr>
      <t xml:space="preserve"> </t>
    </r>
  </si>
  <si>
    <t>Kế hoạch đầu tư công trung hạn
giai đoạn 2021-2025</t>
  </si>
  <si>
    <t>DANH SÁCH CÁC ĐƠN VỊ NHẬN VĂN BẢN</t>
  </si>
  <si>
    <t>_____________</t>
  </si>
  <si>
    <t>743/QĐ-UBND-HC ngày 11/7/2022 của UBND tỉnh</t>
  </si>
  <si>
    <t>TPCL</t>
  </si>
  <si>
    <t>Ban QLDA ĐTXDCT Nông nghiệp và PTNT; TT PTQĐ-Sở TNMT</t>
  </si>
  <si>
    <t>TPCL và HCL</t>
  </si>
  <si>
    <t>2022-2025</t>
  </si>
  <si>
    <t>942/QĐ-UBND-HC ngày 14/7/2021 của UBND Tỉnh</t>
  </si>
  <si>
    <t>2022-2023</t>
  </si>
  <si>
    <t>TT</t>
  </si>
  <si>
    <t>Giao thông</t>
  </si>
  <si>
    <t>965/QĐ-UBND.HC ngày 25/8/2022 (QĐ.CTĐT); 1071/QĐ-UBND.HC ngày 04/10/2022 (QĐĐT) của UBND Tỉnh</t>
  </si>
  <si>
    <t>Đầu tư nâng cấp và mua sắm trang thiết bị cho 02 Trung tâm Y tế tuyến huyện, tỉnh Đồng Tháp</t>
  </si>
  <si>
    <t>2022 - 2023</t>
  </si>
  <si>
    <t>Nhóm A</t>
  </si>
  <si>
    <t>TỔNG HỢP TÌNH HÌNH NHẬN BÁO CÁO CỦA CÁC ĐƠN VỊ</t>
  </si>
  <si>
    <t>Tên đơn vị báo cáo</t>
  </si>
  <si>
    <t xml:space="preserve">Tổng số </t>
  </si>
  <si>
    <t>T.số</t>
  </si>
  <si>
    <r>
      <rPr>
        <b/>
        <sz val="12"/>
        <color rgb="FFFF0000"/>
        <rFont val="Times New Roman"/>
        <family val="1"/>
      </rPr>
      <t>3</t>
    </r>
    <r>
      <rPr>
        <sz val="12"/>
        <color rgb="FFFF0000"/>
        <rFont val="Times New Roman"/>
        <family val="1"/>
      </rPr>
      <t xml:space="preserve"> (= 4+5)</t>
    </r>
  </si>
  <si>
    <r>
      <t>5</t>
    </r>
    <r>
      <rPr>
        <sz val="12"/>
        <color rgb="FFFF0000"/>
        <rFont val="Times New Roman"/>
        <family val="1"/>
      </rPr>
      <t xml:space="preserve"> (=6+7)</t>
    </r>
  </si>
  <si>
    <t>- Cv 1282/KKT-QHXD - 11/10/2022</t>
  </si>
  <si>
    <t>- Cv 2435/SXD-QLXD - 10/10/2022</t>
  </si>
  <si>
    <t xml:space="preserve">Chưa điều chỉnh </t>
  </si>
  <si>
    <t xml:space="preserve">Ban Quản lý Khu kinh tế </t>
  </si>
  <si>
    <t>Sở Tài nguyên và Môi trường</t>
  </si>
  <si>
    <t xml:space="preserve">- Cv 3938/STNMT-VP - 12/10/2022: đề xuất các dự án chưa có Quyết định phê duyệt chủ trương đầu tư </t>
  </si>
  <si>
    <t>TỔNG SỐ:</t>
  </si>
  <si>
    <t>Ban Quản lý dự án đầu tư xây dựng công trình Dân dụng và Công nghiệp</t>
  </si>
  <si>
    <t xml:space="preserve">Chưa chính xác </t>
  </si>
  <si>
    <t>Cơ bản đáp ứng yêu cầu</t>
  </si>
  <si>
    <t>Trung tâm Phát triển Quỹ đất (thuộc Sở TN &amp; MT)</t>
  </si>
  <si>
    <t xml:space="preserve">- Cv 1061/TTPTQĐ-HCTH - 12/10/2022:  báo cáo phần vốn thu hồi ứng trước 2010 </t>
  </si>
  <si>
    <t>UBND TP Sa Đéc</t>
  </si>
  <si>
    <t>- Cv 721/UBND-KT - 12/10/2022: đề xuất CHƯA PHÙ HỢP với các QĐ giao vốn TT.XSKT 2020</t>
  </si>
  <si>
    <t>Sở Lao động, Thương binh và Xã hội</t>
  </si>
  <si>
    <t xml:space="preserve">- Cv 2352/SLĐTBXH-TCKT - 12/10/2022. </t>
  </si>
  <si>
    <t xml:space="preserve">Vườn Quốc gia Tràm Chim </t>
  </si>
  <si>
    <t>UBND huyện Tam Nông</t>
  </si>
  <si>
    <t>- Cv 583/VQG- - 13/10/2022: báo cáo cả dự án không có nhu cầu điều chỉnh.</t>
  </si>
  <si>
    <t>Sở Khoa học và Công nghệ</t>
  </si>
  <si>
    <t>- Cv 1936/SKHCN-VP - 14/10/2022.</t>
  </si>
  <si>
    <t>Sở Giáo dục và Đào tạo</t>
  </si>
  <si>
    <t>BQLDA Đầu tư xây dựng công trình Nông nghiệp và Phát triển nông thôn</t>
  </si>
  <si>
    <t>- Cv 667/QLDA-KHĐT - 14/10/2022</t>
  </si>
  <si>
    <t>UBND huyện Lấp Vò</t>
  </si>
  <si>
    <r>
      <t>- Cv 1753/UBND- - 13/10/2022: báo cáo cả dự án không có nhu cầu điều chỉnh (</t>
    </r>
    <r>
      <rPr>
        <sz val="12"/>
        <color rgb="FFFF0000"/>
        <rFont val="Times New Roman"/>
        <family val="1"/>
      </rPr>
      <t>VUI</t>
    </r>
    <r>
      <rPr>
        <sz val="12"/>
        <rFont val="Times New Roman"/>
        <family val="1"/>
      </rPr>
      <t xml:space="preserve"> lưu ý: các dự án giao thông có đề xuất ĐIỀU CHỈNH)  </t>
    </r>
  </si>
  <si>
    <r>
      <t>- Cv 279/UBND-XDCB - 13/10/2022: báo cáo cả dự án không có nhu cầu điều chỉnh (</t>
    </r>
    <r>
      <rPr>
        <sz val="12"/>
        <color rgb="FFFF0000"/>
        <rFont val="Times New Roman"/>
        <family val="1"/>
      </rPr>
      <t>VUI</t>
    </r>
    <r>
      <rPr>
        <sz val="12"/>
        <rFont val="Times New Roman"/>
        <family val="1"/>
      </rPr>
      <t xml:space="preserve"> lưu ý: các dự án giao thông có đề xuất ĐIỀU CHỈNH)  </t>
    </r>
  </si>
  <si>
    <t>UBND huyện Lai Vung</t>
  </si>
  <si>
    <t>- Cv 1146/UBND-HC - 17/10/2022: đề xuất chưa phù hợp (Hỗ trợ bằng với tổng kinh phí đang thực hiện)</t>
  </si>
  <si>
    <t>Sở Nông nghiệp và Phát triển nông thôn</t>
  </si>
  <si>
    <r>
      <t xml:space="preserve">- Cv 3707/SNN-KHTC - 17/10/2022: </t>
    </r>
    <r>
      <rPr>
        <sz val="12"/>
        <color rgb="FFFF0000"/>
        <rFont val="Times New Roman"/>
        <family val="1"/>
      </rPr>
      <t>ĐIỀN</t>
    </r>
    <r>
      <rPr>
        <sz val="12"/>
        <rFont val="Times New Roman"/>
        <family val="1"/>
      </rPr>
      <t xml:space="preserve"> lưu ý các dự án được điền thông tin không đầy đủ</t>
    </r>
  </si>
  <si>
    <t>Đã nhận được BC</t>
  </si>
  <si>
    <r>
      <t>Chưa nhận BC</t>
    </r>
    <r>
      <rPr>
        <b/>
        <sz val="11"/>
        <rFont val="Times New Roman"/>
        <family val="1"/>
      </rPr>
      <t xml:space="preserve"> </t>
    </r>
    <r>
      <rPr>
        <sz val="11"/>
        <rFont val="Times New Roman"/>
        <family val="1"/>
      </rPr>
      <t>(có thể Đơn vị không có nhu cầu)</t>
    </r>
  </si>
  <si>
    <t>Đài Phát thanh và Truyền hình Đồng Tháp</t>
  </si>
  <si>
    <t>Đơn vị chưa điều chỉnh đợt này.</t>
  </si>
  <si>
    <r>
      <t xml:space="preserve">- Cv 271/SGDĐT-XDCB - 14/10/2022: </t>
    </r>
    <r>
      <rPr>
        <sz val="12"/>
        <color rgb="FFFF0000"/>
        <rFont val="Times New Roman"/>
        <family val="1"/>
      </rPr>
      <t>Huỳnh</t>
    </r>
    <r>
      <rPr>
        <sz val="12"/>
        <rFont val="Times New Roman"/>
        <family val="1"/>
      </rPr>
      <t xml:space="preserve"> lưu ý các dự án giáo dục.</t>
    </r>
  </si>
  <si>
    <t>Chuyển tiếp từ giai đoạn 2016-2020 sang giai đoạn 2021-2025</t>
  </si>
  <si>
    <r>
      <t>- Cv 623/QLDA-HCQT - 12/10/2022: báo cáo cả dự án không có nhu cầu điều chỉnh (</t>
    </r>
    <r>
      <rPr>
        <sz val="12"/>
        <color rgb="FFFF0000"/>
        <rFont val="Times New Roman"/>
        <family val="1"/>
      </rPr>
      <t>Huỳnh</t>
    </r>
    <r>
      <rPr>
        <sz val="12"/>
        <rFont val="Times New Roman"/>
        <family val="1"/>
      </rPr>
      <t xml:space="preserve"> lưu ý: các dự án Y tế)  </t>
    </r>
  </si>
  <si>
    <t xml:space="preserve">Giao thông </t>
  </si>
  <si>
    <t>2021-2025</t>
  </si>
  <si>
    <t>Tỉnh ĐT</t>
  </si>
  <si>
    <t>UBND huyện Châu Thành</t>
  </si>
  <si>
    <t>HCT</t>
  </si>
  <si>
    <t>2021-2022</t>
  </si>
  <si>
    <t>1224/QĐ- UBND ngày 21/12/2020 của UBND huyện</t>
  </si>
  <si>
    <r>
      <t xml:space="preserve">Số vốn </t>
    </r>
    <r>
      <rPr>
        <b/>
        <sz val="12"/>
        <color rgb="FFFF0000"/>
        <rFont val="Times New Roman"/>
        <family val="1"/>
      </rPr>
      <t>ngân sách địa phương</t>
    </r>
    <r>
      <rPr>
        <b/>
        <sz val="12"/>
        <rFont val="Times New Roman"/>
        <family val="1"/>
      </rPr>
      <t xml:space="preserve"> dự kiến phân bổ đợt 4</t>
    </r>
  </si>
  <si>
    <t>(Kèm theo Tờ trình số        /TTr-UBND ngày   /10/2022 của Ủy ban nhân dân Tỉnh)</t>
  </si>
  <si>
    <t>(Kèm theo Tờ trình số           /TTr-UBND ngày      /10/2022 của Ủy ban nhân dân Tỉnh)</t>
  </si>
  <si>
    <t>- Dự án đã được phê duyệt CTĐT.
- Dự án dự kiến giao đợt 3: 400 tỷ đồng, đang chờ Trung ương phân bổ thêm 170 tỷ đồng.</t>
  </si>
  <si>
    <r>
      <t xml:space="preserve">Số </t>
    </r>
    <r>
      <rPr>
        <b/>
        <sz val="12"/>
        <color rgb="FFFF0000"/>
        <rFont val="Times New Roman"/>
        <family val="1"/>
      </rPr>
      <t>vốn Trung ương</t>
    </r>
    <r>
      <rPr>
        <b/>
        <sz val="12"/>
        <rFont val="Times New Roman"/>
        <family val="1"/>
      </rPr>
      <t xml:space="preserve"> hỗ trợ dự kiến phân bổ đợt 4</t>
    </r>
  </si>
  <si>
    <t>Giáo dục, đào tạo và giáo dục nghề nghiệp</t>
  </si>
  <si>
    <t>Nghĩa trang liệt sĩ xã Phong Hòa (NS tỉnh hỗ trợ mục tiêu)</t>
  </si>
  <si>
    <t>Nâng cấp nghĩa trang liệt sĩ 02 xã: Long Hưng A, Mỹ An Hưng B (NS tỉnh hỗ trợ mục tiêu)</t>
  </si>
  <si>
    <t>H. Lai Vung</t>
  </si>
  <si>
    <t>H. Lấp Vò</t>
  </si>
  <si>
    <t>2021-2023</t>
  </si>
  <si>
    <t>296/QĐ-UBND-XDCB ngày 13/10/2021 của UBND huyện</t>
  </si>
  <si>
    <t>178/QĐ-UBND-HC ngày 25/01/2022 của UBND huyện</t>
  </si>
  <si>
    <t>c</t>
  </si>
  <si>
    <t>Công trình công cộng tại đô thị</t>
  </si>
  <si>
    <t>Đường Ngô Quyền (đoạn từ Trần Phú đến mương tiêu đê bao phía Nam) (NS tỉnh hỗ trợ mục tiêu)</t>
  </si>
  <si>
    <t>Đường Phan Bội Châu (đoạn từ đường 502 đến đê bao phía Nam) (NS tỉnh hỗ trợ mục tiêu)</t>
  </si>
  <si>
    <t>Đường Võ Thị Sáu (đoạn từ đường Nguyễn Văn Tiệp đến hàng rào Công an Huyện) (NS tỉnh hỗ trợ mục tiêu)</t>
  </si>
  <si>
    <t>Cải tạo và nâng cấp đường Nguyễn Văn Voi (NS tỉnh hỗ trợ mục tiêu)</t>
  </si>
  <si>
    <t>UBND huyện Tân Hồng</t>
  </si>
  <si>
    <t>HTH</t>
  </si>
  <si>
    <t>53/QĐ-UBND.ĐTXD ngày 10/3/2021 của UBND huyện</t>
  </si>
  <si>
    <t>83/QĐ-UBND.ĐTXD ngày 22/4/2021 của UBND huyện</t>
  </si>
  <si>
    <t>84/QĐ-UBND.ĐTXD ngày 22/4/2021 của UBND huyện</t>
  </si>
  <si>
    <t>1997/QĐ-UBND ngày 30/12/2021 của UBND huyện</t>
  </si>
  <si>
    <t>- Tuyến đường D-01 nối từ cụm công nghiệp Quảng Khánh đến Quốc lộ 30 tuyến tránh thành phố Cao Lãnh</t>
  </si>
  <si>
    <t>BQL Khu kinh tế Đồng Tháp và Trung tâm Phát triển quỹ đất</t>
  </si>
  <si>
    <t>Số 404/QĐ-UBND.HC ngày 25/4/2022 của UBND Tỉnh</t>
  </si>
  <si>
    <t>Phần còn lại dự kiến giảm giá trong đấu thầu và dự phòng phí</t>
  </si>
  <si>
    <t>Chương trình Đảm bảo cơ sở vật chất cho chương trình giáo dục mầm non và giáo dục phổ thông giai đoạn 2021-2025</t>
  </si>
  <si>
    <t>Sở GD&amp;ĐT làm đầu mối</t>
  </si>
  <si>
    <t>385/NQ-HĐND ngày 08/12/2020 của HĐND Tỉnh</t>
  </si>
  <si>
    <t xml:space="preserve">Đường kết nối ĐT853 – ĐT908 (NS tỉnh hỗ trợ mục tiêu) </t>
  </si>
  <si>
    <t xml:space="preserve">Đường Tân Phú (NS tỉnh hỗ trợ mục tiêu) </t>
  </si>
  <si>
    <t xml:space="preserve">Đường An Khánh - An Phú Thuận (NS tỉnh hỗ trợ mục tiêu) </t>
  </si>
  <si>
    <t>2019-2022</t>
  </si>
  <si>
    <t>1907/QĐ-UBND ngày 28/10/2019; 1440/QĐ-UBND ngày 12/10/2021 của UBND huyện</t>
  </si>
  <si>
    <t>2020-2022</t>
  </si>
  <si>
    <t>667/QĐ-UBND ngày 06/8/2020 của UBND huyện</t>
  </si>
  <si>
    <t>668/QĐ-UBND ngày 06/8/2020 của UBND huyện</t>
  </si>
  <si>
    <t>- Đã giao vốn đợt 1: 17 tỷ đồng (NSTT);
- Bổ sung 5,1 tỷ đồng cho dự án.</t>
  </si>
  <si>
    <t>- Đã giao vốn đợt 1: 15 tỷ đồng (XSKT);
- Bổ sung 5 tỷ đồng cho dự án.</t>
  </si>
  <si>
    <t>- Đã giao vốn đợt 1: 10 tỷ đồng (XSKT);
- Bổ sung 7,6 tỷ đồng cho dự án.</t>
  </si>
  <si>
    <t xml:space="preserve">Nâng cấp đường Huyện đoạn từ Cái Tàu Hạ đến Xẻo Mát (NS tỉnh hỗ trợ mục tiêu) </t>
  </si>
  <si>
    <t>Đường cặp rạch Cả Ngỗ (bên phải) đến Rạch Chùa (NS tỉnh hỗ trợ mục tiêu)</t>
  </si>
  <si>
    <t>497/QĐ-UBND ngày 16/6/2021 của UBND huyện</t>
  </si>
  <si>
    <t>Kè chống sạt lở tuyến đường Cái Mít (đoạn chân cầu Hòa Định) (NS tỉnh hỗ trợ mục tiêu)</t>
  </si>
  <si>
    <t>Đường Huyện lộ số 3 (NS tỉnh hỗ trợ mục tiêu)</t>
  </si>
  <si>
    <t>Đường ĐH.66 (từ cầu Đình Định Yên đến giao QL.80, xã Vĩnh Thạnh) (NS tỉnh hỗ trợ mục tiêu)</t>
  </si>
  <si>
    <t>366/QĐ-UBND-XDCB ngày 05/11/2021 của UBND huyện</t>
  </si>
  <si>
    <t>365/QĐ-UBND-XDCB ngày 05/11/2021 của UBND huyện</t>
  </si>
  <si>
    <t>177/QĐ-UBND-HC ngày 25/01/2022 của UBND huyện</t>
  </si>
  <si>
    <t>Bệnh viện đa khoa Đồng Tháp</t>
  </si>
  <si>
    <t>2017-2022</t>
  </si>
  <si>
    <t>866/QĐ-UBND-HC ngày 31/7/2017, 827/QĐ-UBND ngày 13/8/2020, 333/QĐ-UBND-HC ngày 7/4/2022 của UBND Tỉnh</t>
  </si>
  <si>
    <t>Vốn khác (NS TW, cấp Huyện; huy động khác;...)</t>
  </si>
  <si>
    <t>Dự án Mua sắm thiết bị dạy học tối thiểu lớp 1</t>
  </si>
  <si>
    <t>Dự án Mua sắm thiết bị dạy học tối thiểu lớp 2</t>
  </si>
  <si>
    <t>Dự án Mua sắm thiết bị dạy học tối thiểu lớp 6</t>
  </si>
  <si>
    <t>Sở GD&amp;ĐT</t>
  </si>
  <si>
    <t>tỉnh ĐT</t>
  </si>
  <si>
    <t>Số 608/QĐ-UBND.HC, ngày 13/6/2022 của UBND Tỉnh</t>
  </si>
  <si>
    <t>Số 609/QĐ-UBND.HC, ngày 13/6/2022 của UBND Tỉnh</t>
  </si>
  <si>
    <t>Số 610/QĐ-UBND.HC, ngày 13/6/2022 của UBND Tỉnh</t>
  </si>
  <si>
    <t>Dự án Mua sắm thiết bị bàn ghế học sinh phổ thông</t>
  </si>
  <si>
    <t>1954/QÐ-UBND.HC ngày 25/12/2020 của UBND Tỉnh</t>
  </si>
  <si>
    <t>Phòng chống sạt lở bờ sông để bảo vệ dân cư tại các khu vực xung yếu trên địa bàn tỉnh Đồng Tháp</t>
  </si>
  <si>
    <t>Nâng cấp tuyến đê bao, kè chống sạt lở, xây dựng hệ thống cống dọc sông Tiền, TPCL (GĐ1)</t>
  </si>
  <si>
    <t>Ban QLDA ĐTXD CT NN&amp;PTNT Tỉnh</t>
  </si>
  <si>
    <t>Ban QLDA ĐTXD CT NN&amp;PTNT Tỉnh; Trung tâm Phát triển Quỹ đất - Sở TN&amp;MT</t>
  </si>
  <si>
    <t>2017-2021</t>
  </si>
  <si>
    <t>1900/QĐ-UBND.HC ngày 14/12/2021 của UBND Tỉnh</t>
  </si>
  <si>
    <t>2018-2022</t>
  </si>
  <si>
    <t>1744/QĐ-UBND.HC ngày 17/11/2021; 2006/QĐ-UBND-HC ngày 31/12/2021 của UBND Tỉnh</t>
  </si>
  <si>
    <t>Thanh toán khối lượng năm 2021</t>
  </si>
  <si>
    <t>- Đã giao vốn đợt 1: 21 tỷ đồng (NSTT);
- Bổ sung 22,3 tỷ đồng cho dự án.</t>
  </si>
  <si>
    <t>Đường Sông tiền (đoạn từ cầu Hội Xuân đến Vàm Hội Xuân, xã An Hiệp)</t>
  </si>
  <si>
    <t>1313/QĐ-UBND ngày 28/12/2020 của UBND Huyện</t>
  </si>
  <si>
    <t>Huyện Lấp Vò</t>
  </si>
  <si>
    <t>Đường ĐH.65</t>
  </si>
  <si>
    <t>723/QĐ-UBND.HC ngày 24/3/2021 của UBND Huyện</t>
  </si>
  <si>
    <t>Đường ĐH.67 (đoạn từ giao đường ĐH.65 đến giao đường ĐH.67B)</t>
  </si>
  <si>
    <t>2022-2024</t>
  </si>
  <si>
    <t>298/QĐ-UBND-HC ngày 13/4/2022 của UBND huyện</t>
  </si>
  <si>
    <t>Cầu Phú Nông</t>
  </si>
  <si>
    <t>Cầu ranh Tam Nông - Tháp Mười</t>
  </si>
  <si>
    <t>HTN</t>
  </si>
  <si>
    <t>1814/QĐ-UBND-HC ngày 18/12/2020 của UBND huyện</t>
  </si>
  <si>
    <t>1815/QĐ-UBND-HC ngày 18/12/2020 của UBND huyện</t>
  </si>
  <si>
    <t>Công văn số 282/UBND-ĐTXD ngày 03/8/2022 của UBND Tỉnh</t>
  </si>
  <si>
    <t>Cầu trên tuyến đường bờ Nam kênh Tân Công Sính 1 (Cầu kênh ranh Tân Công Sính - Phú cường và Cầu kênh 1000)</t>
  </si>
  <si>
    <t>1432/QĐ-UBND-HC ngày 21/10/2022 của UBND huyện</t>
  </si>
  <si>
    <t>2023-2024</t>
  </si>
  <si>
    <t>CV 1031/KTQP-TMKH-11/10/2022: Không có đề xuất điều chỉnh</t>
  </si>
  <si>
    <t>UBND huyện Hồng Ngự</t>
  </si>
  <si>
    <t>CV 1474/UBND-HC - 17/10/2022</t>
  </si>
  <si>
    <t>UBND TP. Cao Lãnh</t>
  </si>
  <si>
    <t>CV  2301a_UBND-XDCB_13102022: Không có điều chỉnh</t>
  </si>
  <si>
    <t>CV 4377_SYT-KHTC_19102022:</t>
  </si>
  <si>
    <t>CV 4702_UBND-KTN_18102022</t>
  </si>
  <si>
    <t>UBND HHN</t>
  </si>
  <si>
    <t>768/QĐ-UBND-HC ngày 28/05/2020; 939/QĐ-UBND-HC ngày 14/07/2021 của UBND Tỉnh</t>
  </si>
  <si>
    <t>HHN</t>
  </si>
  <si>
    <t>Bố trí ổn định dân cư Giồng Dúi - Thường Phước 1, huyện Hồng Ngự (dân di cư tự do từ Campuchia)</t>
  </si>
  <si>
    <t>d</t>
  </si>
  <si>
    <t>BCH Quân sự Tỉnh</t>
  </si>
  <si>
    <t>CV 825/BCH-HC ngày 12/10/2022</t>
  </si>
  <si>
    <t>Trường Cao đẳng Y tế</t>
  </si>
  <si>
    <t>CV 375/CĐYT-TCHC ngày 11/10/2022</t>
  </si>
  <si>
    <t>Dự án thuộc Nghị quyết số 330/2020/NQ-HĐND và số 45/NQ-HĐND của HĐND Tỉnh tiếp tục hoàn chỉnh thủ tục đầu tư để tổng hợp vào đợt 4</t>
  </si>
  <si>
    <t>(Kèm theo Quyết định số         /QĐ-UBND.HC ngày  /7/2022 của Ủy ban nhân dân Tỉnh)</t>
  </si>
  <si>
    <t>Lĩnh vực</t>
  </si>
  <si>
    <t>Kế hoạch đầu tư công trung hạn giai đoạn 2021-2025</t>
  </si>
  <si>
    <t>Số vốn còn lại chưa phân bổ ở đợt 1</t>
  </si>
  <si>
    <t>Đủ điều kiện phân bổ đợt 2</t>
  </si>
  <si>
    <t>Tỷ lệ (%)</t>
  </si>
  <si>
    <t>Ngân sách Tỉnh</t>
  </si>
  <si>
    <t>Ngân sách Trung ương</t>
  </si>
  <si>
    <t>TỔNG MỨC VỐN</t>
  </si>
  <si>
    <t>Vốn cân đối ngân sách địa phương</t>
  </si>
  <si>
    <t>Vốn ngân sách tập trung</t>
  </si>
  <si>
    <t>Vốn từ nguồn thu tiền sử dụng đất</t>
  </si>
  <si>
    <t>Vốn từ nguồn thu xổ số kiến thiết</t>
  </si>
  <si>
    <t xml:space="preserve">Vốn ngân sách Trung ương hỗ trợ </t>
  </si>
  <si>
    <t>Vốn trong nước</t>
  </si>
  <si>
    <t>trong đó:</t>
  </si>
  <si>
    <t>- Vốn ngân sách nhà nước giai đoạn 2021-2025 do Tỉnh quản lý và phân bổ (không bao gồm vốn ngân sách tập trung cấp Huyện quản lý và vốn từ nguồn thu tiền sử dụng đất)</t>
  </si>
  <si>
    <t>MỨC VỐN BỐ TRÍ TỪNG LĨNH VỰC</t>
  </si>
  <si>
    <t>Quy hoạch</t>
  </si>
  <si>
    <t>Chuẩn bị đầu tư, tất toán hoàn thành</t>
  </si>
  <si>
    <t>Thu hồi các khoản vốn ứng trước</t>
  </si>
  <si>
    <t>An ninh và trật tự, an toàn xã hội</t>
  </si>
  <si>
    <t>Khoa học, công nghệ</t>
  </si>
  <si>
    <t>Phát thanh, truyền hình, thông tấn</t>
  </si>
  <si>
    <t>Thể dục, thể thao</t>
  </si>
  <si>
    <t>Cấp nước, thoát nước</t>
  </si>
  <si>
    <t>e</t>
  </si>
  <si>
    <t>Công nghệ thông tin</t>
  </si>
  <si>
    <t>g</t>
  </si>
  <si>
    <t>Công trình công cộng tại các đô thị, hạ tầng kỹ thuật khu đô thị mới</t>
  </si>
  <si>
    <t>h</t>
  </si>
  <si>
    <t>Hỗ trợ doanh nghiệp nhỏ và vừa theo quy định của Luật Hỗ trợ doanh nghiệp nhỏ và vừa</t>
  </si>
  <si>
    <t>Hoạt động của các cơ quan QLNN, đơn vị sự nghiệp công lập, tổ chức chính trị và các tổ chức CT-XH</t>
  </si>
  <si>
    <t>Số vốn còn lại chưa phân bổ ở đợt 1, 2</t>
  </si>
  <si>
    <t>Đủ điều kiện phân bổ đợt 3</t>
  </si>
  <si>
    <t>(16)</t>
  </si>
  <si>
    <t>Còn lại chưa phân bổ</t>
  </si>
  <si>
    <t>Đầu tư nâng cấp, bổ sung cơ sở vật chất Trung tâm Y tế huyện Lấp Vò</t>
  </si>
  <si>
    <t>768/QĐ-UBND-HC ngày 14/07/2022 của UBND Tỉnh</t>
  </si>
  <si>
    <t xml:space="preserve">Đầu tư nâng cấp, bổ sung cơ sở vật chất Trung tâm Y tế huyện Tân Hồng 
</t>
  </si>
  <si>
    <t>769/QĐ-UBND-HC ngày 14/07/2022 của UBND Tỉnh</t>
  </si>
  <si>
    <t>Ý kiến chuyên môn</t>
  </si>
  <si>
    <t>- Chống chịu khí hậu tổng hợp và sinh kế bền vững Đồng bằng sông Cửu Long (MD-ICRSL) - WB9
+ Tiểu dự án Nâng cao khả năng thoát lũ và phát triển sinh kế bền vững thích ứng với khí hậu cho vùng Đồng Tháp Mười - các huyện phía Bắc tỉnh Đồng Tháp</t>
  </si>
  <si>
    <t>2016-2022</t>
  </si>
  <si>
    <t>1693/QĐ-BNN-HTQT ngày 09/5/2016 của Bộ NN&amp;PTNT; 1251/QĐ-UBND ngày 15/10/2018 của UBND Tỉnh</t>
  </si>
  <si>
    <t>Nhóm B, nhóm C</t>
  </si>
  <si>
    <t>Hỗ trợ mục tiêu cho cấp huyện đầu tư công trình phát triển đô thị trên địa bàn tỉnh</t>
  </si>
  <si>
    <t>Sở Xây dựng làm đầu mối</t>
  </si>
  <si>
    <t>Huyện Hồng Ngự</t>
  </si>
  <si>
    <t xml:space="preserve">Cải tạo hạ tầng đô thị khu vực Chợ Thường Thới </t>
  </si>
  <si>
    <t>6134/QĐ-UBND ngày 31/12/2020 của UBND huyện</t>
  </si>
  <si>
    <t xml:space="preserve">Cải tạo hạ tầng đô thị Đường Nguyễn Văn Phối </t>
  </si>
  <si>
    <t>6133/QĐ-UBND ngày 31/12/2020 của UBND huyện</t>
  </si>
  <si>
    <t xml:space="preserve">Đường Đ-07 </t>
  </si>
  <si>
    <t>10866/QĐ-UBND ngày 17/8/2021 của UBND huyện</t>
  </si>
  <si>
    <t xml:space="preserve">Đường ra bến phà Hồng Ngự - Tân Châu (Đ-01) </t>
  </si>
  <si>
    <t>Đường cặp chùa Phước Hưng (đoạn từ đường 30/4 đến đường Ngô Quyền)</t>
  </si>
  <si>
    <t>2021-2024</t>
  </si>
  <si>
    <t xml:space="preserve">2184/QĐ-UBND ngày 06/5/2022 của UBND huyện </t>
  </si>
  <si>
    <t>Cải tạo hạ tầng đô thị Khu hành chính huyện Hồng Ngự</t>
  </si>
  <si>
    <t>Đường 30/4 (mở rộng)</t>
  </si>
  <si>
    <t>Huyện Cao Lãnh</t>
  </si>
  <si>
    <t xml:space="preserve">Đường trục chính số 4, khóm Mỹ Thuận </t>
  </si>
  <si>
    <t>UBND huyện Cao Lãnh</t>
  </si>
  <si>
    <t>517/QĐ-UBND ngày 07/9/2021 của UBND huyện</t>
  </si>
  <si>
    <t>Đường trục chính số 4, khóm Mỹ Phú Đất Liền</t>
  </si>
  <si>
    <t xml:space="preserve">Trục đường vào khu đô thị mới đường Thống Linh </t>
  </si>
  <si>
    <t>519/QĐ-UBND ngày 07/9/2021 của UBND huyện</t>
  </si>
  <si>
    <t>Khu đô thị mới</t>
  </si>
  <si>
    <t>Lvo</t>
  </si>
  <si>
    <t>1236/QĐ-UBND.HC ngày 08/9/2021 của UBND huyện</t>
  </si>
  <si>
    <t>Khu dân cư phía Nam trung tâm xã Tân Khánh Trung</t>
  </si>
  <si>
    <t>2022 - 2024</t>
  </si>
  <si>
    <t>Huyện Lai Vung</t>
  </si>
  <si>
    <t xml:space="preserve">Đường Đ-02 (từ QL 80 đến đường huyện lộ Phan Văn Bảy) </t>
  </si>
  <si>
    <t>Lvung</t>
  </si>
  <si>
    <t>122/QĐ-UBND-XDCB ngày 20/7/2020 của UBND huyện</t>
  </si>
  <si>
    <t xml:space="preserve">Đường Phan Văn Bảy (đoạn tiếp giáp đường Đ-02 đến đường Ngô Gia Tự) </t>
  </si>
  <si>
    <t>255/QĐ-UBND-XDCB ngày 09/9/2020 của UBND huyện</t>
  </si>
  <si>
    <t>Thảm bê tông nhựa nóng Khu hành chính và Cụm dân cư thị trấn Lai Vung</t>
  </si>
  <si>
    <t>Công văn số 308/UBND-ĐTXD ngày 16/08/2022 của UBND tỉnh thống nhất chủ trương điều chỉnh</t>
  </si>
  <si>
    <t>Dự án đã hoàn thành, thực hiện theo giá trị thực tế</t>
  </si>
  <si>
    <t>Theo nhu cầu thực tế khi triển khai dự án</t>
  </si>
  <si>
    <t>Bố trí từ nguồn vốn ngân sách Tỉnh hỗ trợ dôi dư của các dự án khác</t>
  </si>
  <si>
    <t>Nhằm phục vụ dự án Trung tâm Bảo trợ lao động xã hội đang chuẩn bị đầu tư và kết hợp với trục đường 307 sẽ kêu gọi đầu tư hình thành khu vực phát triển đô thị</t>
  </si>
  <si>
    <t>- Hiện nay, khu vực Trung tâm xã Tân Khánh Trung phát triển về các khu thương mại, dịch vụ đã cơ bản đáp ứng nhu cầu của đô thị loại V
- Đề nghị điều chỉnh vị trí đầu tư từ khu thương mại dịch vụ thành đầu tư khu dân cư là phù hợp</t>
  </si>
  <si>
    <t>Vướng công tác thu hồi đất để mở rộng đất dọc hai bên tuyến đường phát triển đô thị</t>
  </si>
  <si>
    <t>4394/QĐ-UBND ngày 19/10/2020; 13072/QĐ-UBND ngày 18/11/2020  của UBND huyện</t>
  </si>
  <si>
    <t xml:space="preserve">4467/QĐ-UBND ngày 24/8/2022 của UBND huyện </t>
  </si>
  <si>
    <t xml:space="preserve">1531/QĐ-UBND ngày 31/3/2022 của UBND huyện </t>
  </si>
  <si>
    <t>372/QĐ-UBND ngày 29/6/2022 của UBND huyện</t>
  </si>
  <si>
    <t>867/QĐ-UBND.HC ngày 01/11/2022 của UBND huyện</t>
  </si>
  <si>
    <t>295/QĐ-UBND-XDCB ngày 11/9/2020 của UBND huyện</t>
  </si>
  <si>
    <t>Ban QLDA ĐTXDCT dân dụng và công nghiệp</t>
  </si>
  <si>
    <t>H LVò và H. TH, tỉnh Đồng Tháp</t>
  </si>
  <si>
    <t>Điều chỉnh giảm (không thực hiện) 02 dự án</t>
  </si>
  <si>
    <t xml:space="preserve">Bổ sung danh mục dự án theo Nghị quyết số 16/NQ-HĐND ngày 15/7/2022 của HĐND Tỉnh (giao Đợt 2), NSĐP đối ứng 18,7 tỷ đồng </t>
  </si>
  <si>
    <t>DANH MỤC DỰ ÁN GIAO BỔ SUNG VÀ ĐIỀU CHỈNH KẾ HOẠCH ĐẦU TƯ CÔNG TRUNG HẠN GIAI ĐOẠN 2021-2025 DO TỈNH QUẢN LÝ VÀ PHÂN BỔ</t>
  </si>
  <si>
    <t>VI</t>
  </si>
  <si>
    <t>Dự án nhóm C</t>
  </si>
  <si>
    <t>b.1</t>
  </si>
  <si>
    <t>Tăng thu XSKT</t>
  </si>
  <si>
    <t>Đang thẩm định TKBVTC (bước 2) và dự kiến cuối năm không giải ngân hết số vốn đã bố trí (chỉ ký hợp đồng tạm ứng khối lượng)</t>
  </si>
  <si>
    <t>a.1</t>
  </si>
  <si>
    <t>Danh mục dự án điều chỉnh, bổ sung mới</t>
  </si>
  <si>
    <t>Xây dựng tuyến ĐT.857 (đoạn QL30- ĐT.845)</t>
  </si>
  <si>
    <t>Sở Giao thông vận tải; Trung tâm Phát triển Quỹ đất (Sở Tài nguyên và Môi trường)</t>
  </si>
  <si>
    <t>HTB, HCL, HTM</t>
  </si>
  <si>
    <t>969/QĐ-UBND-HC ngày 19/07/2021; 1338/QĐ-UBND-HC ngày 07/09/2021 của UBND Tỉnh</t>
  </si>
  <si>
    <t>Kế hoạch điều chỉnh đầu tư công trung hạn
giai đoạn 2021-2025</t>
  </si>
  <si>
    <t>Điều chỉnh tăng 3,8 tỷ đồng từ dự án Nâng cấp đường Huyện đoạn từ Cái Tàu Hạ đến Xẻo Mát (theo Công văn 358/UBND-ĐTXD ngày 19/9/2022 của UBND Tỉnh)</t>
  </si>
  <si>
    <t>Điều chỉnh giảm 12,3 tỷ đồng; số vốn này đề nghị chuyển sang 03 dự án (theo Công văn 358/UBND-ĐTXD ngày 19/9/2022 của UBND Tỉnh)</t>
  </si>
  <si>
    <t>Điều chỉnh tăng 3 tỷ đồng từ dự án Nâng cấp đường Huyện đoạn từ Cái Tàu Hạ đến Xẻo Mát (theo Công văn 358/UBND-ĐTXD ngày 19/9/2022 của UBND Tỉnh)</t>
  </si>
  <si>
    <t>Điều chỉnh tăng 5,5 tỷ đồng từ dự án Nâng cấp đường Huyện đoạn từ Cái Tàu Hạ đến Xẻo Mát (theo Công văn 358/UBND-ĐTXD ngày 19/9/2022 của UBND Tỉnh)</t>
  </si>
  <si>
    <t xml:space="preserve">     - Cấp Tỉnh quản lý :</t>
  </si>
  <si>
    <t xml:space="preserve">    + Trong đó: Dự phòng chung</t>
  </si>
  <si>
    <t xml:space="preserve">     - Cấp Huyện quản lý </t>
  </si>
  <si>
    <t xml:space="preserve">     - Cấp Tỉnh quản lý </t>
  </si>
  <si>
    <t>TỔNG HỢP KẾ HOẠCH ĐẦU TƯ CÔNG TRUNG HẠN GIAI ĐOẠN 2021-2025 DO TỈNH QUẢN LÝ VÀ PHÂN BỔ</t>
  </si>
  <si>
    <t>PHỤ LỤC TỔNG HỢP</t>
  </si>
  <si>
    <t>Phụ lục 3a</t>
  </si>
  <si>
    <t>Phụ lục 3b</t>
  </si>
  <si>
    <t>B</t>
  </si>
  <si>
    <t>DỰ PHÒNG CHUNG</t>
  </si>
  <si>
    <t>Vốn ngân sách tập trung do Tỉnh quản lý</t>
  </si>
  <si>
    <t>Nguồn thu xổ số kiến thiết</t>
  </si>
  <si>
    <t>- Dự án được Thường trực HĐND Tỉnh thống nhất bố trí tăng thu XSKT năm 2020 là 180 tỷ đồng. Tuy nhiên, năm 2022 dự án không giải ngân hết nên điều chỉnh giảm. 
Lý do: Qua rà soát, trong quá trình thực hiện dự án có một số hạng mục công
việc phát sinh giảm (như: Chi phí quan trắc; Chi phí kiểm toán báo cáo quyết toán, chi phí thẩm tra phê duyệt quyết toán thực hiện và thanh quyết toán sau khi dự án hoàn thành
31/12/2022 nên không thể giải ngân năm 2022...); và chi phí kiểm tra công tác nghiệm thu do Bộ Xây dựng tổ chức thực hiện, hiện tại Bộ không gửi dự toán và hồ sơ thanh toán nên không có cơ sở dự trù kinh phí.</t>
  </si>
  <si>
    <t>TPCP</t>
  </si>
  <si>
    <t>Năm 2022, CĐT đề nghị giảm 3,22 tỷ đồng do không thực hiện kịp trong năm, và phải bố trí năm 2023 để tiếp tục thực hiện (hoàn trả lại 3,22 tỷ đồng trong trung hạn cho dự án, đảm bảo mức vốn 11 tỷ đồng)</t>
  </si>
  <si>
    <t>Đề nghị xem xét, loại bỏ thông tin vốn XSKT 82,5, vì đã được giao ở đợt 1</t>
  </si>
  <si>
    <t>- Bổ sung vốn để chi trả đền bù, GPMB (6,5 tỷ) và 12,176 tỷ đồng hoàn ứng để trả nợ vay (155/UBND-ĐTXD ngày 09/5/2022 của UBND tỉnh và Công văn số 3066/STC-QLNS ngày 24/10/2022)</t>
  </si>
  <si>
    <t>- Hạ tầng phát triển du lịch sinh thái bền vững Vườn quốc gia Tràm Chim, giai đoạn 2016-2020</t>
  </si>
  <si>
    <t>2016-2021</t>
  </si>
  <si>
    <t>955/QĐ-UBND-HC ngày 16/07/2021 của UBND Tỉnh</t>
  </si>
  <si>
    <r>
      <t>DANH MỤC, MỨC VỐN BỐ TRÍ KẾ HOẠCH ĐẦU TƯ CÔNG TRUNG HẠN GIAI ĐOẠN 2021-2025 DO TỈNH QUẢN LÝ VÀ PHÂN BỔ (</t>
    </r>
    <r>
      <rPr>
        <b/>
        <sz val="14"/>
        <color rgb="FFFF0000"/>
        <rFont val="Times New Roman"/>
        <family val="1"/>
      </rPr>
      <t>ĐỢT 3</t>
    </r>
    <r>
      <rPr>
        <b/>
        <sz val="14"/>
        <rFont val="Times New Roman"/>
        <family val="1"/>
      </rPr>
      <t>)</t>
    </r>
  </si>
  <si>
    <t>Theo Quyết định số 1161/QĐ-TTg ngày 01/10/2022 của Thủ tướng Chính phủ</t>
  </si>
  <si>
    <t>NSTW từ Chương trình PH &amp; PT KT-XH</t>
  </si>
  <si>
    <r>
      <t xml:space="preserve">Vốn khác </t>
    </r>
    <r>
      <rPr>
        <sz val="14"/>
        <rFont val="Times New Roman"/>
        <family val="1"/>
      </rPr>
      <t>(TW của Bộ, ngành dọc; huy động khác;...)</t>
    </r>
  </si>
  <si>
    <t>Xử lý cấp bách sạt lở sông Tiền khu vực xã Tân Mỹ, Mỹ An Hưng B, huyện Lấp Vò, tỉnh Đồng Tháp</t>
  </si>
  <si>
    <t>Ban QLDA ĐTXD công trình Nông nghiệp và PTNT</t>
  </si>
  <si>
    <t xml:space="preserve"> Huyện Lấp Vò</t>
  </si>
  <si>
    <t>192/QĐ-UBND.HC ngày 04/3/2022 (công bố tình huống khẩn cấp sạt lở); 638/QĐ-UBND.HC ngày 20/6/2022 (QĐĐT) của UBND Tỉnh</t>
  </si>
  <si>
    <t>Phân bổ đợt 1 (theo NQ 79/NQ-HĐND)</t>
  </si>
  <si>
    <t>Phân bổ đợt 2 (theo NQ 16/NQ-HĐND)</t>
  </si>
  <si>
    <t>Phụ lục 01</t>
  </si>
  <si>
    <t>Phụ lục 2a</t>
  </si>
  <si>
    <t>Phụ lục 2b</t>
  </si>
  <si>
    <t>DANH MỤC DỰ ÁN VÀ MỨC VỐN BỔ SUNG NGUỒN NGÂN SÁCH TRUNG ƯƠNG (TỪ CHƯƠNG TRÌNH PHỤC HỒI VÀ PHÁT TRIỂN KINH TẾ - XÃ HỘI)</t>
  </si>
  <si>
    <t>Phụ lục 03</t>
  </si>
  <si>
    <t xml:space="preserve">Theo Nghị quyết số 79/NQ-HĐND ngày 09/12/2021 của HĐND Tỉnh (giao Đợt 1), NSĐP đã bố trí 2.181 tỷ đồng </t>
  </si>
  <si>
    <t>- Đã giao vốn đợt 1: 37,3 tỷ đồng (XSKT);
- Bổ sung 4 tỷ đồng cho dự án.</t>
  </si>
  <si>
    <t>Danh mục dự án bổ sung mới vào kế hoạch đầu tư công trung hạn giai đoạn 2021-2025</t>
  </si>
  <si>
    <t>Bố trí ổn định dân cư Dinh Bà, xã Tân Hộ Cơ, huyện Tân Hồng</t>
  </si>
  <si>
    <t>Hệ thống đê bao nhằm ứng phó biến đổi khí hậu, bảo vệ đời sống của người dân thị trấn Tràm Chim, huyện Tam Nông, tỉnh Đồng Tháp</t>
  </si>
  <si>
    <t>Bố trí dân cư tỉnh Đồng Tháp giai đoạn 2021-2025</t>
  </si>
  <si>
    <t>Bờ kè Dinh Ông, xã Tân Thạnh</t>
  </si>
  <si>
    <t>Nâng cấp mở rộng hệ thống cấp nước sạch nông thôn khu vực Giồng Găng, xã Tân Phước - Cà Vàng, xã Thông Bình, huyện Tân Hồng</t>
  </si>
  <si>
    <t>1.2</t>
  </si>
  <si>
    <t>2020-2023</t>
  </si>
  <si>
    <t>761/QĐ-UBND.HC ngày 27/5/2020; 940/QĐ-UBND-HC ngày 14/07/2021 và 1137/QĐ-UBND-HC ngày 18/10/2022 (ĐC CTĐT) của UBND Tỉnh</t>
  </si>
  <si>
    <t>2018-2023</t>
  </si>
  <si>
    <t>1310/QĐ-UBND-HC ngày 30/10/2017 của UBND Tỉnh; 31/NQ-HĐND ngày 29/9/2022 của HĐND Tỉnh (ĐC CTĐT)</t>
  </si>
  <si>
    <t>HN, TB, TN, TPCL</t>
  </si>
  <si>
    <t>983/QĐ-UBND-HC ngày 21/07/2021; 1030/QĐ-UBND-HC ngày 28/07/2021 và 1068/QĐ-UBND-HC ngày 03/10/2022 (ĐC CTĐT) của UBND Tỉnh</t>
  </si>
  <si>
    <t>UBND huyện Thanh Bình</t>
  </si>
  <si>
    <t>HTB</t>
  </si>
  <si>
    <t>228/QĐUBND.HC
ngày 18/7/2022 của UBND huyện</t>
  </si>
  <si>
    <t>722/QĐ-UBND-HC ngày 10/06/2021; 957/QĐ-UBND-HC ngày 25/8/2022 (ĐC QĐDA) của UBND Tỉnh</t>
  </si>
  <si>
    <t>QĐ số 1137/QĐ-UBND-HC ngày 18/10/2022 của UBND tỉnh thống nhất chủ trương điều chỉnh bổ sung NS tỉnh hỗ trợ thêm cho huyện Tân Hồng do gặp khó khăn trong thực hiện dự án</t>
  </si>
  <si>
    <t>NQ số 31/NQ-HĐND ngày 29/09/2022 của HĐND tỉnh phê duyệt điều chỉnh CTĐT dự án, và bổ sung NS tỉnh 4,3 tỷ đồng.</t>
  </si>
  <si>
    <t>- Đã bố trí đợt 1 là 175 tỷ đồng (NSTT 25 tỷ đồng, NSTW 150 tỷ đồng).
- QĐ số 1068/QĐ-UBND-HC ngày 03/10/2022 của UBND tỉnh thống nhất chủ trương điều chỉnh bổ sung NS tỉnh cho dự án (Lý do: rà soát, cập nhật các chi phí đầu tư theo quy định, trong đó bổ sung một số hạng mục cấp thiết cho dự án).</t>
  </si>
  <si>
    <t>CV số 217/UBND-ĐTXD ngày 21/06/2022 của UBND tỉnh thống nhất chủ trương hỗ trợ (bảo vệ đền thờ Thượng tướng Quận công Trần Văn Năng (di tích Quốc gia) và tuyến đường độc đạo nối liền xã Tân Thạnh và Thị trấn Thanh Bình.</t>
  </si>
  <si>
    <t>a.2</t>
  </si>
  <si>
    <t>Thanh toán chi phí tất toán công trình</t>
  </si>
  <si>
    <t xml:space="preserve">- Theo Quyết định số 1113/QĐ-TTg ngày 21/9/2022 của Thủ tướng Chính phủ, NSTW hỗ trợ 290 tỷ đồng;
'- Tại Nghị quyết số 16/NQ-HĐND ngày 15/7/2022 của HĐND Tỉnh (giao Đợt 2), NSĐP đối ứng 70,0 tỷ đồng </t>
  </si>
  <si>
    <t>Dự án được Trung ương hỗ trợ 55 tỷ đồng, còn lại ngân sách địa phương đối ứng thực hiện. Tuy nhiên, huyện gặp khó trong việc đối ứng thực hiện dự án. Do đó, đề nghị ngân sách tỉnh cân đối, hỗ trợ bổ sung 10 tỷ đồng, để thanh toán khối lượng hoàn thành.</t>
  </si>
  <si>
    <t>Dự án đang đẩy nhanh tiến độ GPMB, cần bố trí vốn để chi trả tiền bồi thường, hỗ trợ và tái định cư (theo K2, Đ29 Quyết định số 27/2014/QĐ-UBND ngày 27/11/2014 của UBND Tỉnh).</t>
  </si>
  <si>
    <t>Do tài chính nhà thầu không đảm bảo nên ảnh hưởng đến tiến độ hoàn thành, không giải ngân hết số vốn ngân sách Trung ương hỗ trợ của năm 2020 kéo dài sang năm 2021 là 96,076 tỷ đồng, phần vốn chưa giải ngân hết sau ngày 31/12/2021 sẽ bị Trung ương thu hồi theo quy định tại khoản 2 Điều 68 Luật Đầu tư công năm 2019. Chủ đầu tư đã họp kiểm điểm trách nhiệm trong công tác giải ngân không hết vốn ngân sách Trung ương hỗ trợ. Do đó, phải bố trí vốn ngân sách địa phương để bù lại phần vốn ngân sách Trung ương bị thu hồi.</t>
  </si>
  <si>
    <t>Cổ phần hóa, thoái hóa vốn DNĐP</t>
  </si>
  <si>
    <t>Danh mục dự án từ nguồn thu cổ phần hóa, thoái hóa vốn doanh nghiệp địa phương</t>
  </si>
  <si>
    <t>Đầu tư dự án Xử lý sụt lún mặt đường Nguyễn Huệ (đoạn từ đường Nguyễn Du đến đường Hoàng Diệu) và kết hợp chỉnh trang đô thị</t>
  </si>
  <si>
    <t>TPSĐ</t>
  </si>
  <si>
    <t xml:space="preserve">UBND thành phố Sa Đéc </t>
  </si>
  <si>
    <t>QĐ 06/QĐ-UBND-XDCB ngày 14/01/2022 của thành phố Sa Đéc</t>
  </si>
  <si>
    <t>Đầu tư xây dựng công trình ĐH. Phú Thuận A</t>
  </si>
  <si>
    <t>QĐ số 5982/QĐ-UBND ngày 29/12/2020 của UBND huyện Hồng Ngự
 - QĐ số 1050a/QĐ-UBND ngày 10/03/2022 của UBND huyện Hồng Ngự (điều chỉnh)</t>
  </si>
  <si>
    <t>b.2</t>
  </si>
  <si>
    <t>Điều chỉnh giảm 18,256 tỷ đồng dự án Đường ĐH.65 và 11,744 tỷ đồng dự án Đường ĐH.66; đồng thời chuyển sang đầu tư công trình đường ĐH67 và đề nghị phân bổ kế hoạch năm 2023 (theo Văn bản số 358/UBND-ĐTXD ngày 19/9/2022)Công văn số 358/UBND-ĐTXD ngày 19/9/2022 của UBND Tỉnh</t>
  </si>
  <si>
    <t>Lũy kế bố trí vốn từ KC đến hết năm 2021</t>
  </si>
  <si>
    <t>Giảm 11,744 tỷ đồng chuyển sang đầu tư công trình đường ĐH67 và đề nghị phân bổ kế hoạch năm 2023 (theo Văn bản số 358/UBND-ĐTXD ngày 19/9/2022)</t>
  </si>
  <si>
    <t>Dự án vướng GPMB, nên đề nghị giảm vốn năm 2022</t>
  </si>
  <si>
    <t>Dự án hoàn thành, nên giảm vốn</t>
  </si>
  <si>
    <t>(19)</t>
  </si>
  <si>
    <t>(20)</t>
  </si>
  <si>
    <t>(21)</t>
  </si>
  <si>
    <t>Chênh lệch tăng +/ giảm -</t>
  </si>
  <si>
    <t>(Kèm theo Tờ trình số         /TTr-UBND ngày           /11/2022 của Ủy ban nhân dân Tỉnh)</t>
  </si>
  <si>
    <t>+ Trường TH Thường Lạc 2 (tên cũ: Trường TH Thường Thới Hậu B2)</t>
  </si>
  <si>
    <t>Số 3753/QĐ-UBND ngày 30/10/2019, số 1870/QĐ-UBND ngày 06/5/2020 của UBND huyện</t>
  </si>
  <si>
    <t>+ Trường THCS Thường Phước 1</t>
  </si>
  <si>
    <t>Số 3754/QĐ-UBND ngày 30/10/2019, số 1871/QĐ-UBND ngày 06/5/2020 của UBND huyện</t>
  </si>
  <si>
    <t>+ Trường THCS Thường Thới Hậu A</t>
  </si>
  <si>
    <t>Số 3752/QĐ-UBND ngày 30/10/2019, số 1869/QĐ-UBND ngày 06/5/2020 của UBND huyện</t>
  </si>
  <si>
    <t>Số lượng dự án</t>
  </si>
  <si>
    <t>Số dư dự toán năm 2020*</t>
  </si>
  <si>
    <t>Tăng thu XSKT năm 2020*</t>
  </si>
  <si>
    <t xml:space="preserve">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t>
  </si>
  <si>
    <t>Tổng cộng</t>
  </si>
  <si>
    <t>Kế hoạch vốn theo chủ trương của Thường trực HĐND Tỉnh</t>
  </si>
  <si>
    <t>(22)</t>
  </si>
  <si>
    <t>DANH MỤC DỰ ÁN GIAO TĂNG VÀ BỔ SUNG VÀO ĐIỀU CHỈNH KẾ HOẠCH ĐẦU TƯ CÔNG TRUNG HẠN GIAI ĐOẠN 2021-2025 DO TỈNH QUẢN LÝ VÀ PHÂN BỔ</t>
  </si>
  <si>
    <t>DANH MỤC DỰ ÁN ĐIỀU CHỈNH GIẢM KẾ HOẠCH ĐẦU TƯ CÔNG TRUNG HẠN GIAI ĐOẠN 2021-2025 DO TỈNH QUẢN LÝ VÀ PHÂN BỔ</t>
  </si>
  <si>
    <t>(23)</t>
  </si>
  <si>
    <t>- Dự án được Thường trực HĐND Tỉnh thống nhất bố trí tăng thu XSKT năm 2020 là 180 tỷ đồng. Tuy nhiên, năm 2022 dự án không giải ngân hết nên điều chỉnh giảm. 
Lý do: Qua rà soát, trong quá trình thực hiện dự án có một số hạng mục công việc phát sinh giảm (như: Chi phí quan trắc; Chi phí kiểm toán báo cáo quyết toán, chi phí thẩm tra phê duyệt quyết toán thực hiện và thanh quyết toán sau khi dự án hoàn thành
31/12/2022 nên không thể giải ngân năm 2022...); và chi phí kiểm tra công tác nghiệm thu do Bộ Xây dựng tổ chức thực hiện, hiện tại Bộ không gửi dự toán và hồ sơ thanh toán nên không có cơ sở dự trù kinh phí.</t>
  </si>
  <si>
    <t>(Kèm theo Tờ trình số 154/TTr-UBND ngày 08/11/2022 của Ủy ban nhân dân Tỉnh)</t>
  </si>
  <si>
    <t>Kế hoạch đầu tư công trung hạn giai đoạn 2021-2025 (đã giao)</t>
  </si>
  <si>
    <t>Phụ lục 3.1</t>
  </si>
  <si>
    <t>Phụ lục 3.2</t>
  </si>
  <si>
    <t>Phụ lục 2c</t>
  </si>
  <si>
    <t>DANH MỤC DỰ ÁN VÀ MỨC VỐN NGUỒN NSĐP BỐ TRÍ TỪ NGUỒN SỐ DƯ DỰ TOÁN VÀ TĂNG THU XỔ SỐ KIẾN THIẾT NĂM 2020 (Không điều chỉnh)</t>
  </si>
  <si>
    <t xml:space="preserve">- Theo Công văn số 488/UBND-ĐTXD ngày 12/11/2019 của UBND Tỉnh. Theo đó, hỗ trợ huyện đầu tư dự án là 13,367 tỷ đồng.
- Năm 2020, đã hỗ trợ 6 tỷ đồng.
- Giai đoạn 2021-2025: hỗ trợ tiếp 7,367 tỷ đồng nhưng đơn vị đề nghị là 6,911 tỷ đồng là đủ để hoàn thành dự án </t>
  </si>
  <si>
    <t xml:space="preserve">- Theo Công văn số 488/UBND-ĐTXD ngày 12/11/2019 của UBND Tỉnh. Theo đó, hỗ trợ huyện đầu tư dự án là 23,744 tỷ đồng.
- Năm 2020, đã hỗ trợ 1,1 tỷ đồng.
- Giai đoạn 2021-2025: hỗ trợ tiếp 22,640 tỷ đồng nhưng đơn vị đề nghị là 22,6 tỷ đồng là đủ để hoàn thành dự án </t>
  </si>
  <si>
    <t xml:space="preserve">- Theo Công văn số 488/UBND-ĐTXD ngày 12/11/2019 của UBND Tỉnh. Theo đó, hỗ trợ huyện đầu tư dự án là 15,760 tỷ đồng.
- Năm 2020, đã hỗ trợ 6 tỷ đồng.
- Giai đoạn 2021-2025: hỗ trợ tiếp 9,760 tỷ đồng nhưng đơn vị đề nghị là 9,050 tỷ đồng là đủ để hoàn thành dự án </t>
  </si>
  <si>
    <t>Phụ lục 3.3</t>
  </si>
  <si>
    <t>Kế hoạch điều chỉnh đầu tư công trung hạn giai đoạn 2021-2025</t>
  </si>
  <si>
    <t>Dự án được Thường trực HĐND Tỉnh thống nhất bố trí tăng thu XSKT năm 2020 là 31 tỷ đồng. Tuy nhiên, năm 2022 dự án không giải ngân hết nên điều chỉnh nội bộ nguồn vốn sang thanh toán các dự án có khối lượng hoàn thành.</t>
  </si>
  <si>
    <t>Dự án được Thường trực HĐND Tỉnh thống nhất bố trí tăng thu XSKT năm 2020 là 36,5 tỷ đồng. Tuy nhiên, năm 2022 dự án không giải ngân hết nên điều chỉnh nội bộ nguồn vốn sang thanh toán các dự án có khối lượng hoàn thành.</t>
  </si>
  <si>
    <t>Dự án được Thường trực HĐND Tỉnh thống nhất bố trí tăng thu XSKT năm 2020 là 38,5 tỷ đồng.Tuy nhiên, năm 2022 dự án không giải ngân hết nên điều chỉnh nội bộ nguồn vốn sang thanh toán các dự án có khối lượng hoàn thành.</t>
  </si>
  <si>
    <t>Điều chỉnh giảm (không thực hiện) 02 dự án này; và gom lại thành 01 dự án</t>
  </si>
  <si>
    <t>DANH MỤC DỰ ÁN VÀ MỨC VỐN BỔ SUNG NGUỒN NSĐP BỐ TRÍ TỪ NGUỒN SỐ DƯ DỰ TOÁN, TĂNG THU XỔ SỐ KIẾN THIẾT NĂM 2020 VÀ CỔ PHẦN HÓA, THOÁI HÓA VỐN DNĐP</t>
  </si>
  <si>
    <t>DANH MỤC DỰ ÁN ĐIỀU CHỈNH NỘI BỘ NGUỒN VỐN GIỮA TĂNG THU XỔ SỐ KIẾN THIẾT, SỐ DƯ DỰ TOÁN NĂM 2020 VÀ VỐN TRONG TRUNG HẠN GIAI ĐOẠN 2021-2025</t>
  </si>
  <si>
    <t>- Đã giao vốn đợt 1 (XSKT): 13,8 tỷ đồng.
- Công văn số 277/UBND-ĐTXD ngày 02/8/2022 và QĐ số 957/QĐ-UBND-HC ngày 25/8/2022 của UBND tỉnh thống nhất chủ trương điều chỉnh bổ sung nguồn vốn NSNN</t>
  </si>
  <si>
    <t xml:space="preserve">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t>
  </si>
  <si>
    <t xml:space="preserve">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Ghi chú: (*) Theo Công văn số 09/HĐND-KTNS ngày 14/01/2022 của Thường trực Hội đồng nhân dân Tỉnh về việc phương án xử lý hụt thu và phân khai nguồn tăng thu, tiết kiệm chi năm 2020 (gọi tắt là Công văn số 09/HĐND-KTNS) và Công văn số 312/HĐND-KTNS ngày 09/8/2022 của Thường trực Hội đồng nhân dân Tỉnh về việc bố trí số dư vốn tăng thu xổ số kiến thiết năm 2020 (gọi tắt là Công văn số 312/HĐND-KTNS)
</t>
  </si>
  <si>
    <t>- Đã giao vốn đợt 1: 15 tỷ đồng (XSKT); bổ sung 5 tỷ đồng.
- Điều chỉnh nội bộ.</t>
  </si>
  <si>
    <t>- Đã giao vốn đợt 1: 10 tỷ đồng (XSKT); bổ sung 7,6 tỷ đồng;
- Điều chỉnh nội bộ.</t>
  </si>
  <si>
    <t>(Kèm theo Tờ trình số  154/TTr-UBND ngày  08/11/2022 của Ủy ban nhân dân Tỉnh)</t>
  </si>
  <si>
    <t>BẢNG TỔNG HỢP CÁC DỰ ÁN TĂNG/ GIẢM VỐN XSKT</t>
  </si>
  <si>
    <t>ĐVT: Triệu đồng.</t>
  </si>
  <si>
    <t>TÊN DỰ ÁN</t>
  </si>
  <si>
    <t>KH vốn đã giao</t>
  </si>
  <si>
    <t>KH vốn điều chỉnh</t>
  </si>
  <si>
    <t>Tăng +
/giảm -</t>
  </si>
  <si>
    <t>Chênh lệch tăng/giảm</t>
  </si>
  <si>
    <t>Các dự án tăng vốn XSKT:</t>
  </si>
  <si>
    <t>Giáo dục:</t>
  </si>
  <si>
    <t>Trường TH Thường Lạc 2 (tên cũ: Trường TH Thường Thới Hậu B2)</t>
  </si>
  <si>
    <t>Trường THCS Thường Phước 1</t>
  </si>
  <si>
    <t>Trường THCS Thường Thới Hậu A</t>
  </si>
  <si>
    <t>Tuyến đường D-01 nối từ cụm công nghiệp Quảng Khánh đến Quốc lộ 30 tuyến tránh thành phố Cao Lãnh</t>
  </si>
  <si>
    <t>Y tế</t>
  </si>
  <si>
    <t>Công trình công cộng</t>
  </si>
  <si>
    <t>Các dự án giảm vốn XSKT:</t>
  </si>
  <si>
    <t>Nông nghiệp</t>
  </si>
  <si>
    <t>Các dự án giữ nguyên không điều chỉnh:</t>
  </si>
  <si>
    <t>Phụ lục 01 (Giao chi tiết đợt 3); Có 05 dự án khởi công mới + 02 dự án chuyển tiếp.</t>
  </si>
  <si>
    <t>Phụ lục 2a (Chương trình PH PTKTXH); Có 03 dự án khởi công mới.</t>
  </si>
  <si>
    <t>Phụ lục 2b (Các nguồn bổ sung): Có 18 dự án khởi công mới + 07 dự án chuyển tiếp.</t>
  </si>
  <si>
    <t>Phụ lục 3.4</t>
  </si>
  <si>
    <t>Vốn số dư dự toán năm 2020</t>
  </si>
  <si>
    <t>Trong đó: Vốn Chương trình mục tiêu quốc gia</t>
  </si>
  <si>
    <t>Đơn vị tính: triệu đồng.</t>
  </si>
  <si>
    <t>Điều chỉnh kế hoạch đầu tư công trung hạn
giai đoạn 2021-2025</t>
  </si>
  <si>
    <t>Kế hoạch đầu tư công trung hạn
giai đoạn 2021-2025 đã giao</t>
  </si>
  <si>
    <t>Trong đó</t>
  </si>
  <si>
    <t>Chương trình phục hồi kinh tế</t>
  </si>
  <si>
    <t>Sở GD&amp;ĐT chủ trương trình</t>
  </si>
  <si>
    <t>Xử lý cấp bách sạt lở sông Tiền khu vực xã Tân Mỹ, xã Mỹ An Hưng B, huyện Lấp Vò, tỉnh Đồng Tháp</t>
  </si>
  <si>
    <t>- Trường TH Thường Lạc 2 (tên cũ: Trường TH Thường Thới Hậu B2)</t>
  </si>
  <si>
    <t>- Trường THCS Thường Phước 1</t>
  </si>
  <si>
    <t>- Trường THCS Thường Thới Hậu A</t>
  </si>
  <si>
    <t>c.1</t>
  </si>
  <si>
    <t>c.2</t>
  </si>
  <si>
    <t>Phụ lục 02</t>
  </si>
  <si>
    <t>Chương trình MTQG Nông thôn mới</t>
  </si>
  <si>
    <t>Chương trình MTQG Giảm nghèo bền vững</t>
  </si>
  <si>
    <t>Chương trình mục tiêu Quốc gia</t>
  </si>
  <si>
    <t>Số 15/NQ-HĐND ngày 15/7/2022 của HĐND Tỉnh</t>
  </si>
  <si>
    <t>Số 09/NQ-HĐND ngày 15/7/2022 của HĐND Tỉnh</t>
  </si>
  <si>
    <t>VIII</t>
  </si>
  <si>
    <t>Số vốn bổ sung tăng</t>
  </si>
  <si>
    <t>Vốn ngân sách Trung ương hỗ trợ</t>
  </si>
  <si>
    <t>Tăng thu xổ số kiến thiết năm 2020</t>
  </si>
  <si>
    <t>DANH MỤC, MỨC VỐN BỐ TRÍ KẾ HOẠCH ĐẦU TƯ CÔNG TRUNG HẠN GIAI ĐOẠN 2021-2025 DO TỈNH QUẢN LÝ VÀ PHÂN BỔ (ĐỢT 3)</t>
  </si>
  <si>
    <t>Nguồn thu cổ phần hóa, thoái vốn doanh nghiệp địa phương</t>
  </si>
  <si>
    <t>743/QĐ-UBND-HC ngày 11/7/2022 của UBND Tỉnh</t>
  </si>
  <si>
    <t>Kế hoạch vốn
 2021-2025</t>
  </si>
  <si>
    <t>Thu cổ phần hóa, thoái vốn doanh nghiệp địa phương</t>
  </si>
  <si>
    <t>(Kèm theo Nghị quyết số 38/NQ-HĐND ngày  14 tháng 11 năm 2022 của HĐND tỉnh Đồng Tháp)</t>
  </si>
  <si>
    <t xml:space="preserve">(Kèm theo Tờ trình số 154/TTr-UBND ngày 08/11/2022 của Ủy ban nhân dân Tỉnh)         </t>
  </si>
  <si>
    <t>(Kèm theo Quyết định số 1241/QĐ-UBND.HC ngày 14/11/2022 của Ủy ban nhân dân Tỉnh)</t>
  </si>
  <si>
    <t>BKH</t>
  </si>
  <si>
    <t>BTC</t>
  </si>
  <si>
    <t>TTTU</t>
  </si>
  <si>
    <t>TTHĐND</t>
  </si>
  <si>
    <t>Sở TC</t>
  </si>
  <si>
    <t>KBNN</t>
  </si>
  <si>
    <t xml:space="preserve">(Kèm theo Tờ trình số             /TTr-UBND ngày          /12/2022 của Ủy ban nhân dân Tỉnh)       </t>
  </si>
  <si>
    <t>(Kèm theo Công văn số              /SKHĐT-NV ngày         /12/2022 của Sở Kế hoạch và Đầu tư)</t>
  </si>
  <si>
    <t>5=4-3</t>
  </si>
  <si>
    <t>Nội dung</t>
  </si>
  <si>
    <t>Tổng số các nguồn vốn</t>
  </si>
  <si>
    <t>Theo ngành, lĩnh vực</t>
  </si>
  <si>
    <t>I.1</t>
  </si>
  <si>
    <t>- Dự án đầu tư Nâng cấp và mua sắm trang thiết bị cho 02 Trung tâm Y tế tuyến huyện, tỉnh Đồng Tháp</t>
  </si>
  <si>
    <t>Ban QLDA ĐTXD CT DD&amp;CN Tỉnh</t>
  </si>
  <si>
    <t>Địa điểm xây dựng</t>
  </si>
  <si>
    <t>HTH, H. Lấp Vò</t>
  </si>
  <si>
    <t>Dự án nhóm B</t>
  </si>
  <si>
    <t>II.1</t>
  </si>
  <si>
    <t>Dự án nhóm A</t>
  </si>
  <si>
    <t>- Dự án thành phần 1 của Dự án xây dựng công trình đường bộ cao tốc Cao Lãnh - An Hữu giai đoạn 1</t>
  </si>
  <si>
    <t>Sở GTVT; TTPTQĐ-Sở TNMT</t>
  </si>
  <si>
    <t>769/QĐ-TTg ngày 24/6/2022 của TTCP</t>
  </si>
  <si>
    <t>Cụ thể chi tiết</t>
  </si>
  <si>
    <t>Phụ lục 1</t>
  </si>
  <si>
    <t>Phụ lục 2</t>
  </si>
  <si>
    <t>Đơn vị tính: Triệu đồng.</t>
  </si>
  <si>
    <t>Kế hoạch vốn NSTW bố trí từ Chương trình phục hồi và phát triển kinh tế-xã hội</t>
  </si>
  <si>
    <t>Trong đó: vốn NSTW bố trí từ Chương trình phục hồi và phát triển kinh tế-xã hội</t>
  </si>
  <si>
    <t>2022-2027</t>
  </si>
  <si>
    <t>BỔ SUNG KẾ HOẠCH ĐẦU TƯ CÔNG TRUNG HẠN VỐN NGÂN SÁCH NHÀ NƯỚC
 GIAI ĐOẠN 2021-2025 DO TỈNH QUẢN LÝ VÀ PHÂN BỔ</t>
  </si>
  <si>
    <t>Kế hoạch vốn
 2021-2025
(sau khi bổ sung)</t>
  </si>
  <si>
    <t>BỔ SUNG DANH MỤC, MỨC BỐ TRÍ KẾ HOẠCH ĐẦU TƯ CÔNG TRUNG HẠN VỐN NGÂN SÁCH NHÀ NƯỚC
 GIAI ĐOẠN 2021-2025 DO TỈNH QUẢN LÝ VÀ PHÂN BỔ</t>
  </si>
  <si>
    <t>1071/QĐ-UBND-HC ngày 04/10/2022 của UBND Tỉnh</t>
  </si>
  <si>
    <t>Tỉnh Đồng Tháp</t>
  </si>
  <si>
    <t>Vốn Chương trình phục hồi và phát triển kinh tế - xã hội</t>
  </si>
  <si>
    <t xml:space="preserve">(Kèm theo Nghị quyết số 44/NQ-HĐND ngày 09 tháng 12 năm 2022 của HĐND tỉnh Đồng Tháp)      </t>
  </si>
</sst>
</file>

<file path=xl/styles.xml><?xml version="1.0" encoding="utf-8"?>
<styleSheet xmlns="http://schemas.openxmlformats.org/spreadsheetml/2006/main" xmlns:mc="http://schemas.openxmlformats.org/markup-compatibility/2006" xmlns:x14ac="http://schemas.microsoft.com/office/spreadsheetml/2009/9/ac" mc:Ignorable="x14ac">
  <numFmts count="62">
    <numFmt numFmtId="41" formatCode="_-* #,##0\ _₫_-;\-* #,##0\ _₫_-;_-* &quot;-&quot;\ _₫_-;_-@_-"/>
    <numFmt numFmtId="43" formatCode="_-* #,##0.00\ _₫_-;\-* #,##0.00\ _₫_-;_-* &quot;-&quot;??\ _₫_-;_-@_-"/>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_-* #,##0_-;\-* #,##0_-;_-* &quot;-&quot;_-;_-@_-"/>
    <numFmt numFmtId="169" formatCode="_-* #,##0.00_-;\-* #,##0.00_-;_-* &quot;-&quot;??_-;_-@_-"/>
    <numFmt numFmtId="170" formatCode="#,##0.000"/>
    <numFmt numFmtId="171" formatCode="#,##0.0"/>
    <numFmt numFmtId="172" formatCode="0.0%"/>
    <numFmt numFmtId="173" formatCode="_(* #,##0_);_(* \(#,##0\);_(* &quot;-&quot;??_);_(@_)"/>
    <numFmt numFmtId="174" formatCode="#,##0\ &quot;€&quot;;[Red]\-#,##0\ &quot;€&quot;"/>
    <numFmt numFmtId="175" formatCode="&quot;\&quot;#,##0;[Red]&quot;\&quot;\-#,##0"/>
    <numFmt numFmtId="176" formatCode="&quot;\&quot;#,##0.00;[Red]&quot;\&quot;\-#,##0.00"/>
    <numFmt numFmtId="177" formatCode="\$#,##0\ ;\(\$#,##0\)"/>
    <numFmt numFmtId="178" formatCode="&quot;\&quot;#,##0;[Red]&quot;\&quot;&quot;\&quot;\-#,##0"/>
    <numFmt numFmtId="179" formatCode="&quot;\&quot;#,##0.00;[Red]&quot;\&quot;&quot;\&quot;&quot;\&quot;&quot;\&quot;&quot;\&quot;&quot;\&quot;\-#,##0.00"/>
    <numFmt numFmtId="180" formatCode="_-&quot;€&quot;* #,##0_-;\-&quot;€&quot;* #,##0_-;_-&quot;€&quot;* &quot;-&quot;_-;_-@_-"/>
    <numFmt numFmtId="181" formatCode="_-&quot;€&quot;* #,##0.00_-;\-&quot;€&quot;* #,##0.00_-;_-&quot;€&quot;* &quot;-&quot;??_-;_-@_-"/>
    <numFmt numFmtId="182" formatCode="&quot;VND&quot;#,##0_);[Red]\(&quot;VND&quot;#,##0\)"/>
    <numFmt numFmtId="183" formatCode="#,##0;\(#,##0\)"/>
    <numFmt numFmtId="184" formatCode="\t0.00%"/>
    <numFmt numFmtId="185" formatCode="\t#\ ??/??"/>
    <numFmt numFmtId="186" formatCode="#,##0.00\ &quot;F&quot;;[Red]\-#,##0.00\ &quot;F&quot;"/>
    <numFmt numFmtId="187" formatCode="_-* #,##0\ &quot;F&quot;_-;\-* #,##0\ &quot;F&quot;_-;_-* &quot;-&quot;\ &quot;F&quot;_-;_-@_-"/>
    <numFmt numFmtId="188" formatCode="#,##0\ &quot;F&quot;;[Red]\-#,##0\ &quot;F&quot;"/>
    <numFmt numFmtId="189" formatCode="#,##0.00\ &quot;F&quot;;\-#,##0.00\ &quot;F&quot;"/>
    <numFmt numFmtId="190" formatCode="0.0"/>
    <numFmt numFmtId="191" formatCode="&quot;True&quot;;&quot;True&quot;;&quot;False&quot;"/>
    <numFmt numFmtId="192" formatCode="_-&quot;$&quot;* #,##0_-;\-&quot;$&quot;* #,##0_-;_-&quot;$&quot;* &quot;-&quot;_-;_-@_-"/>
    <numFmt numFmtId="193" formatCode="_-* #,##0\ _F_-;\-* #,##0\ _F_-;_-* &quot;-&quot;\ _F_-;_-@_-"/>
    <numFmt numFmtId="194" formatCode="_-* #,##0.0_-;\-* #,##0.0_-;_-* &quot;-&quot;??_-;_-@_-"/>
    <numFmt numFmtId="195" formatCode="_ * #,##0.00_ ;_ * \-#,##0.00_ ;_ * &quot;-&quot;??_ ;_ @_ "/>
    <numFmt numFmtId="196" formatCode="_ * #,##0_ ;_ * \-#,##0_ ;_ * &quot;-&quot;_ ;_ @_ "/>
    <numFmt numFmtId="197" formatCode="#,##0\ &quot;FB&quot;;\-#,##0\ &quot;FB&quot;"/>
    <numFmt numFmtId="198" formatCode="#,##0.00\ &quot;FB&quot;;\-#,##0.00\ &quot;FB&quot;"/>
    <numFmt numFmtId="199" formatCode="_-* #,##0.00_ñ_-;\-* #,##0.00_ñ_-;_-* &quot;-&quot;??_ñ_-;_-@_-"/>
    <numFmt numFmtId="200" formatCode="#,##0\ &quot;FB&quot;;[Red]\-#,##0\ &quot;FB&quot;"/>
    <numFmt numFmtId="201" formatCode="_-* #,##0_ñ_-;\-* #,##0_ñ_-;_-* &quot;-&quot;_ñ_-;_-@_-"/>
    <numFmt numFmtId="202" formatCode="##,###,###,###,000"/>
    <numFmt numFmtId="203" formatCode="_(* #,##0.0000000_);_(* \(#,##0.0000000\);_(* &quot;-&quot;??_);_(@_)"/>
    <numFmt numFmtId="204" formatCode="_(* #,##0.00000000_);_(* \(#,##0.00000000\);_(* &quot;-&quot;??_);_(@_)"/>
    <numFmt numFmtId="205" formatCode="_ * ###,0&quot;.&quot;00_ ;_ * \-###,0&quot;.&quot;00_ ;_ * &quot;-&quot;??_ ;_ @_ "/>
    <numFmt numFmtId="206" formatCode="&quot;$&quot;#,##0.00"/>
    <numFmt numFmtId="207" formatCode="_-* #,##0.00\ &quot;F&quot;_-;\-* #,##0.00\ &quot;F&quot;_-;_-* &quot;-&quot;??\ &quot;F&quot;_-;_-@_-"/>
    <numFmt numFmtId="208" formatCode="#,##0.00;[Red]#,##0.00"/>
    <numFmt numFmtId="209" formatCode="_-* #,##0_-;\-* #,##0_-;_-* &quot;-&quot;??_-;_-@_-"/>
    <numFmt numFmtId="210" formatCode="_-* #,##0\ _D_M_-;\-* #,##0\ _D_M_-;_-* &quot;-&quot;\ _D_M_-;_-@_-"/>
    <numFmt numFmtId="211" formatCode="_-* #,##0.00\ _D_M_-;\-* #,##0.00\ _D_M_-;_-* &quot;-&quot;??\ _D_M_-;_-@_-"/>
    <numFmt numFmtId="212" formatCode="_-&quot;$&quot;* #,##0.00_-;\-&quot;$&quot;* #,##0.00_-;_-&quot;$&quot;* &quot;-&quot;??_-;_-@_-"/>
    <numFmt numFmtId="213" formatCode="&quot;$&quot;#,##0;[Red]\-&quot;$&quot;#,##0"/>
    <numFmt numFmtId="214" formatCode="&quot;$&quot;#,##0.00;[Red]\-&quot;$&quot;#,##0.00"/>
    <numFmt numFmtId="215" formatCode="#,##0.00\ &quot;FB&quot;;[Red]\-#,##0.00\ &quot;FB&quot;"/>
    <numFmt numFmtId="216" formatCode="_ * #,##0_ ;_ * \-#,##0_ ;_ * &quot;-&quot;??_ ;_ @_ "/>
    <numFmt numFmtId="217" formatCode="#,##0.00\ \ "/>
    <numFmt numFmtId="218" formatCode="00"/>
    <numFmt numFmtId="219" formatCode="#,##0&quot; ½&quot;;[Red]\-#,##0&quot; ½&quot;"/>
    <numFmt numFmtId="220" formatCode="_-* #,##0\ &quot;DM&quot;_-;\-* #,##0\ &quot;DM&quot;_-;_-* &quot;-&quot;\ &quot;DM&quot;_-;_-@_-"/>
    <numFmt numFmtId="221" formatCode="_-* #,##0.00\ &quot;DM&quot;_-;\-* #,##0.00\ &quot;DM&quot;_-;_-* &quot;-&quot;??\ &quot;DM&quot;_-;_-@_-"/>
    <numFmt numFmtId="222" formatCode="0;\-0;;@"/>
    <numFmt numFmtId="223" formatCode="#,##0_ ;\-#,##0\ "/>
  </numFmts>
  <fonts count="142">
    <font>
      <sz val="12"/>
      <name val="Times New Roman"/>
    </font>
    <font>
      <sz val="11"/>
      <color theme="1"/>
      <name val="Arial"/>
      <family val="2"/>
      <charset val="163"/>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2"/>
      <name val="Times New Roman"/>
      <family val="1"/>
    </font>
    <font>
      <b/>
      <sz val="12"/>
      <name val="Times New Roman"/>
      <family val="1"/>
    </font>
    <font>
      <u/>
      <sz val="12"/>
      <color indexed="12"/>
      <name val="Times New Roman"/>
      <family val="1"/>
    </font>
    <font>
      <sz val="12"/>
      <name val="Times New Roman"/>
      <family val="1"/>
    </font>
    <font>
      <sz val="14"/>
      <name val="Times New Roman"/>
      <family val="1"/>
    </font>
    <font>
      <b/>
      <u/>
      <sz val="12"/>
      <name val="Times New Roman"/>
      <family val="1"/>
    </font>
    <font>
      <sz val="14"/>
      <color indexed="8"/>
      <name val="Times New Roman"/>
      <family val="2"/>
    </font>
    <font>
      <sz val="12"/>
      <name val="Times New Roman"/>
      <family val="1"/>
    </font>
    <font>
      <b/>
      <i/>
      <sz val="12"/>
      <name val="Times New Roman"/>
      <family val="1"/>
    </font>
    <font>
      <sz val="10"/>
      <name val="Arial"/>
      <family val="2"/>
    </font>
    <font>
      <i/>
      <sz val="12"/>
      <name val="Times New Roman"/>
      <family val="1"/>
    </font>
    <font>
      <sz val="11"/>
      <color indexed="8"/>
      <name val="Calibri"/>
      <family val="2"/>
    </font>
    <font>
      <sz val="12"/>
      <name val="Times New Roman"/>
      <family val="1"/>
    </font>
    <font>
      <sz val="12"/>
      <name val="VNI-Times"/>
    </font>
    <font>
      <sz val="11"/>
      <color indexed="8"/>
      <name val="Calibri"/>
      <family val="2"/>
    </font>
    <font>
      <b/>
      <sz val="11"/>
      <name val=".VnTimeH"/>
      <family val="2"/>
    </font>
    <font>
      <sz val="10"/>
      <name val="Times New Roman"/>
      <family val="1"/>
    </font>
    <font>
      <sz val="14"/>
      <name val=".VnTimeH"/>
      <family val="2"/>
    </font>
    <font>
      <sz val="12"/>
      <name val="¹UAAA¼"/>
      <family val="3"/>
      <charset val="128"/>
    </font>
    <font>
      <sz val="13"/>
      <name val=".VnTime"/>
      <family val="2"/>
    </font>
    <font>
      <b/>
      <sz val="12"/>
      <name val="Arial"/>
      <family val="2"/>
    </font>
    <font>
      <i/>
      <sz val="10"/>
      <name val=".VnTime"/>
      <family val="2"/>
    </font>
    <font>
      <b/>
      <sz val="10"/>
      <name val=".VnArial"/>
      <family val="2"/>
    </font>
    <font>
      <b/>
      <sz val="10"/>
      <name val=".VnTime"/>
      <family val="2"/>
    </font>
    <font>
      <sz val="12"/>
      <name val="Arial"/>
      <family val="2"/>
    </font>
    <font>
      <sz val="10"/>
      <name val="VNtimes new roman"/>
      <family val="1"/>
    </font>
    <font>
      <b/>
      <sz val="10"/>
      <name val=".VnTimeH"/>
      <family val="2"/>
    </font>
    <font>
      <sz val="14"/>
      <name val=".VnArial"/>
      <family val="2"/>
    </font>
    <font>
      <sz val="14"/>
      <name val="뼻뮝"/>
      <family val="3"/>
      <charset val="129"/>
    </font>
    <font>
      <sz val="12"/>
      <name val="바탕체"/>
      <family val="3"/>
    </font>
    <font>
      <sz val="12"/>
      <name val="뼻뮝"/>
      <family val="1"/>
      <charset val="129"/>
    </font>
    <font>
      <sz val="9"/>
      <name val="Arial"/>
      <family val="2"/>
    </font>
    <font>
      <sz val="12"/>
      <name val="바탕체"/>
      <family val="1"/>
      <charset val="129"/>
    </font>
    <font>
      <sz val="10"/>
      <name val="굴림체"/>
      <family val="3"/>
      <charset val="129"/>
    </font>
    <font>
      <sz val="12"/>
      <name val="Courier"/>
      <family val="3"/>
    </font>
    <font>
      <sz val="10"/>
      <name val=" "/>
      <family val="1"/>
    </font>
    <font>
      <sz val="8"/>
      <name val="Arial"/>
      <family val="2"/>
    </font>
    <font>
      <sz val="12"/>
      <name val="¹UAAA¼"/>
      <family val="3"/>
      <charset val="129"/>
    </font>
    <font>
      <b/>
      <sz val="18"/>
      <name val="Arial"/>
      <family val="2"/>
    </font>
    <font>
      <sz val="7"/>
      <name val="Small Fonts"/>
      <family val="2"/>
    </font>
    <font>
      <sz val="11"/>
      <color indexed="8"/>
      <name val="Times New Roman"/>
      <family val="2"/>
    </font>
    <font>
      <sz val="13"/>
      <color indexed="8"/>
      <name val="Times New Roman"/>
      <family val="2"/>
    </font>
    <font>
      <sz val="11"/>
      <color indexed="8"/>
      <name val="Calibri"/>
      <family val="2"/>
    </font>
    <font>
      <sz val="10"/>
      <name val="VNI-Times"/>
    </font>
    <font>
      <sz val="10"/>
      <name val=".VnArial"/>
      <family val="2"/>
    </font>
    <font>
      <sz val="12"/>
      <name val="????"/>
      <family val="1"/>
      <charset val="136"/>
    </font>
    <font>
      <sz val="10"/>
      <name val="???"/>
      <family val="3"/>
      <charset val="129"/>
    </font>
    <font>
      <sz val="12"/>
      <name val="|??¢¥¢¬¨Ï"/>
      <family val="1"/>
      <charset val="129"/>
    </font>
    <font>
      <sz val="12"/>
      <color indexed="10"/>
      <name val="VN-NTime"/>
    </font>
    <font>
      <sz val="12"/>
      <name val="¹ÙÅÁÃ¼"/>
      <charset val="129"/>
    </font>
    <font>
      <sz val="11"/>
      <color indexed="9"/>
      <name val="Calibri"/>
      <family val="2"/>
    </font>
    <font>
      <sz val="11"/>
      <color indexed="20"/>
      <name val="Calibri"/>
      <family val="2"/>
    </font>
    <font>
      <sz val="11"/>
      <name val="µ¸¿ò"/>
      <charset val="129"/>
    </font>
    <font>
      <b/>
      <sz val="11"/>
      <color indexed="10"/>
      <name val="Calibri"/>
      <family val="2"/>
    </font>
    <font>
      <b/>
      <sz val="10"/>
      <name val="Helv"/>
    </font>
    <font>
      <b/>
      <sz val="11"/>
      <color indexed="9"/>
      <name val="Calibri"/>
      <family val="2"/>
    </font>
    <font>
      <sz val="10"/>
      <name val="VNI-Aptima"/>
    </font>
    <font>
      <sz val="11"/>
      <color indexed="8"/>
      <name val="Calibri"/>
      <family val="2"/>
      <charset val="163"/>
    </font>
    <font>
      <sz val="10"/>
      <name val="VNI-Helve-Condense"/>
    </font>
    <font>
      <i/>
      <sz val="11"/>
      <color indexed="23"/>
      <name val="Calibri"/>
      <family val="2"/>
    </font>
    <font>
      <sz val="11"/>
      <color indexed="17"/>
      <name val="Calibri"/>
      <family val="2"/>
    </font>
    <font>
      <b/>
      <sz val="12"/>
      <name val=".VnBook-AntiquaH"/>
      <family val="2"/>
    </font>
    <font>
      <b/>
      <sz val="12"/>
      <name val="Helv"/>
    </font>
    <font>
      <b/>
      <sz val="11"/>
      <color indexed="62"/>
      <name val="Calibri"/>
      <family val="2"/>
    </font>
    <font>
      <sz val="11"/>
      <color indexed="62"/>
      <name val="Calibri"/>
      <family val="2"/>
    </font>
    <font>
      <sz val="11"/>
      <color indexed="10"/>
      <name val="Calibri"/>
      <family val="2"/>
    </font>
    <font>
      <sz val="10"/>
      <name val="MS Sans Serif"/>
      <family val="2"/>
    </font>
    <font>
      <b/>
      <sz val="11"/>
      <name val="Helv"/>
    </font>
    <font>
      <sz val="11"/>
      <color indexed="19"/>
      <name val="Calibri"/>
      <family val="2"/>
    </font>
    <font>
      <b/>
      <sz val="12"/>
      <name val="VN-NTime"/>
    </font>
    <font>
      <sz val="10"/>
      <name val="VnBravo Times"/>
    </font>
    <font>
      <sz val="10"/>
      <name val="VNI-Helve"/>
    </font>
    <font>
      <b/>
      <sz val="11"/>
      <color indexed="63"/>
      <name val="Calibri"/>
      <family val="2"/>
    </font>
    <font>
      <sz val="11"/>
      <name val="VNI-Times"/>
    </font>
    <font>
      <sz val="10"/>
      <color indexed="8"/>
      <name val="Arial"/>
      <family val="2"/>
    </font>
    <font>
      <sz val="12"/>
      <name val=".VnTime"/>
      <family val="2"/>
    </font>
    <font>
      <b/>
      <sz val="18"/>
      <color indexed="62"/>
      <name val="Cambria"/>
      <family val="2"/>
    </font>
    <font>
      <sz val="12"/>
      <name val="Times New Roman"/>
      <family val="1"/>
      <charset val="163"/>
    </font>
    <font>
      <sz val="13"/>
      <name val="Times New Roman"/>
      <family val="1"/>
    </font>
    <font>
      <sz val="11"/>
      <color indexed="8"/>
      <name val="Calibri"/>
      <family val="2"/>
    </font>
    <font>
      <b/>
      <sz val="8"/>
      <name val="Times New Roman"/>
      <family val="1"/>
    </font>
    <font>
      <sz val="12"/>
      <color theme="1"/>
      <name val="Times New Roman"/>
      <family val="2"/>
    </font>
    <font>
      <sz val="11"/>
      <color theme="1"/>
      <name val="Times New Roman"/>
      <family val="2"/>
    </font>
    <font>
      <sz val="11"/>
      <color theme="0"/>
      <name val="Times New Roman"/>
      <family val="2"/>
    </font>
    <font>
      <sz val="11"/>
      <color rgb="FF9C0006"/>
      <name val="Times New Roman"/>
      <family val="2"/>
    </font>
    <font>
      <b/>
      <sz val="11"/>
      <color rgb="FFFA7D00"/>
      <name val="Times New Roman"/>
      <family val="2"/>
    </font>
    <font>
      <b/>
      <sz val="11"/>
      <color theme="0"/>
      <name val="Times New Roman"/>
      <family val="2"/>
    </font>
    <font>
      <i/>
      <sz val="11"/>
      <color rgb="FF7F7F7F"/>
      <name val="Times New Roman"/>
      <family val="2"/>
    </font>
    <font>
      <sz val="11"/>
      <color rgb="FF006100"/>
      <name val="Times New Roman"/>
      <family val="2"/>
    </font>
    <font>
      <b/>
      <sz val="15"/>
      <color theme="3"/>
      <name val="Times New Roman"/>
      <family val="2"/>
    </font>
    <font>
      <b/>
      <sz val="13"/>
      <color theme="3"/>
      <name val="Times New Roman"/>
      <family val="2"/>
    </font>
    <font>
      <b/>
      <sz val="11"/>
      <color theme="3"/>
      <name val="Times New Roman"/>
      <family val="2"/>
    </font>
    <font>
      <sz val="11"/>
      <color rgb="FF3F3F76"/>
      <name val="Times New Roman"/>
      <family val="2"/>
    </font>
    <font>
      <sz val="11"/>
      <color rgb="FFFA7D00"/>
      <name val="Times New Roman"/>
      <family val="2"/>
    </font>
    <font>
      <sz val="11"/>
      <color rgb="FF9C6500"/>
      <name val="Times New Roman"/>
      <family val="2"/>
    </font>
    <font>
      <sz val="11"/>
      <color theme="1"/>
      <name val="Arial"/>
      <family val="2"/>
      <scheme val="minor"/>
    </font>
    <font>
      <sz val="11"/>
      <color theme="1"/>
      <name val="Calibri"/>
      <family val="2"/>
      <charset val="163"/>
    </font>
    <font>
      <sz val="11"/>
      <color theme="1"/>
      <name val="Arial"/>
      <family val="2"/>
      <charset val="163"/>
      <scheme val="minor"/>
    </font>
    <font>
      <sz val="11"/>
      <color theme="1"/>
      <name val="Calibri"/>
      <family val="2"/>
    </font>
    <font>
      <sz val="13"/>
      <color theme="1"/>
      <name val="Times New Roman"/>
      <family val="2"/>
    </font>
    <font>
      <b/>
      <sz val="11"/>
      <color rgb="FF3F3F3F"/>
      <name val="Times New Roman"/>
      <family val="2"/>
    </font>
    <font>
      <b/>
      <sz val="18"/>
      <color theme="3"/>
      <name val="Times New Roman"/>
      <family val="2"/>
      <scheme val="major"/>
    </font>
    <font>
      <b/>
      <sz val="11"/>
      <color theme="1"/>
      <name val="Times New Roman"/>
      <family val="2"/>
    </font>
    <font>
      <sz val="11"/>
      <color rgb="FFFF0000"/>
      <name val="Times New Roman"/>
      <family val="2"/>
    </font>
    <font>
      <b/>
      <sz val="16"/>
      <name val="Times New Roman"/>
      <family val="1"/>
    </font>
    <font>
      <b/>
      <sz val="14"/>
      <name val="Times New Roman"/>
      <family val="1"/>
    </font>
    <font>
      <i/>
      <sz val="14"/>
      <name val="Times New Roman"/>
      <family val="1"/>
    </font>
    <font>
      <i/>
      <sz val="16"/>
      <name val="Times New Roman"/>
      <family val="1"/>
    </font>
    <font>
      <b/>
      <sz val="12"/>
      <color rgb="FFFF0000"/>
      <name val="Times New Roman"/>
      <family val="1"/>
    </font>
    <font>
      <sz val="12"/>
      <color rgb="FFFF0000"/>
      <name val="Times New Roman"/>
      <family val="1"/>
    </font>
    <font>
      <sz val="12"/>
      <color theme="0"/>
      <name val="Times New Roman"/>
      <family val="1"/>
    </font>
    <font>
      <sz val="11"/>
      <name val="Arial"/>
      <family val="2"/>
      <scheme val="minor"/>
    </font>
    <font>
      <sz val="12"/>
      <color rgb="FFC00000"/>
      <name val="Times New Roman"/>
      <family val="1"/>
    </font>
    <font>
      <sz val="11"/>
      <color rgb="FF00B050"/>
      <name val="Arial"/>
      <family val="2"/>
      <scheme val="minor"/>
    </font>
    <font>
      <b/>
      <sz val="14"/>
      <color rgb="FFFF0000"/>
      <name val="Times New Roman"/>
      <family val="1"/>
    </font>
    <font>
      <b/>
      <i/>
      <sz val="14"/>
      <name val="Times New Roman"/>
      <family val="1"/>
    </font>
    <font>
      <b/>
      <sz val="11"/>
      <name val="Times New Roman"/>
      <family val="1"/>
    </font>
    <font>
      <sz val="11"/>
      <name val="Times New Roman"/>
      <family val="1"/>
    </font>
    <font>
      <sz val="12"/>
      <color rgb="FF000000"/>
      <name val="Times New Roman"/>
      <family val="1"/>
    </font>
    <font>
      <sz val="12"/>
      <color theme="1"/>
      <name val="Times New Roman"/>
      <family val="1"/>
    </font>
    <font>
      <i/>
      <sz val="13"/>
      <name val="Times New Roman"/>
      <family val="1"/>
    </font>
    <font>
      <sz val="12"/>
      <name val="Times New Roman"/>
      <family val="1"/>
    </font>
    <font>
      <i/>
      <sz val="11"/>
      <name val="Times New Roman"/>
      <family val="1"/>
    </font>
    <font>
      <b/>
      <u/>
      <sz val="14"/>
      <name val="Times New Roman"/>
      <family val="1"/>
    </font>
    <font>
      <b/>
      <i/>
      <u/>
      <sz val="14"/>
      <name val="Times New Roman"/>
      <family val="1"/>
    </font>
    <font>
      <b/>
      <sz val="9"/>
      <color indexed="81"/>
      <name val="Tahoma"/>
      <family val="2"/>
    </font>
    <font>
      <b/>
      <sz val="13"/>
      <name val="Times New Roman"/>
      <family val="1"/>
    </font>
    <font>
      <b/>
      <i/>
      <sz val="13"/>
      <name val="Times New Roman"/>
      <family val="1"/>
    </font>
    <font>
      <b/>
      <i/>
      <sz val="12"/>
      <color rgb="FFFF0000"/>
      <name val="Times New Roman"/>
      <family val="1"/>
    </font>
    <font>
      <b/>
      <sz val="14"/>
      <color theme="1"/>
      <name val="Times New Roman"/>
      <family val="1"/>
    </font>
    <font>
      <sz val="14"/>
      <color theme="1"/>
      <name val="Times New Roman"/>
      <family val="1"/>
    </font>
    <font>
      <i/>
      <sz val="14"/>
      <color theme="1"/>
      <name val="Times New Roman"/>
      <family val="1"/>
    </font>
    <font>
      <b/>
      <i/>
      <sz val="14"/>
      <color theme="1"/>
      <name val="Times New Roman"/>
      <family val="1"/>
    </font>
    <font>
      <b/>
      <sz val="12"/>
      <color rgb="FF000000"/>
      <name val="Times New Roman"/>
      <family val="1"/>
    </font>
    <font>
      <b/>
      <i/>
      <sz val="12"/>
      <color rgb="FF000000"/>
      <name val="Times New Roman"/>
      <family val="1"/>
    </font>
    <font>
      <b/>
      <u/>
      <sz val="12"/>
      <color theme="0"/>
      <name val="Times New Roman"/>
      <family val="1"/>
    </font>
  </fonts>
  <fills count="63">
    <fill>
      <patternFill patternType="none"/>
    </fill>
    <fill>
      <patternFill patternType="gray125"/>
    </fill>
    <fill>
      <patternFill patternType="solid">
        <fgColor indexed="9"/>
        <bgColor indexed="64"/>
      </patternFill>
    </fill>
    <fill>
      <patternFill patternType="solid">
        <fgColor indexed="44"/>
      </patternFill>
    </fill>
    <fill>
      <patternFill patternType="solid">
        <fgColor indexed="45"/>
      </patternFill>
    </fill>
    <fill>
      <patternFill patternType="solid">
        <fgColor indexed="29"/>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43"/>
      </patternFill>
    </fill>
    <fill>
      <patternFill patternType="solid">
        <fgColor indexed="51"/>
      </patternFill>
    </fill>
    <fill>
      <patternFill patternType="solid">
        <fgColor indexed="53"/>
      </patternFill>
    </fill>
    <fill>
      <patternFill patternType="solid">
        <fgColor indexed="49"/>
      </patternFill>
    </fill>
    <fill>
      <patternFill patternType="solid">
        <fgColor indexed="56"/>
      </patternFill>
    </fill>
    <fill>
      <patternFill patternType="solid">
        <fgColor indexed="10"/>
      </patternFill>
    </fill>
    <fill>
      <patternFill patternType="solid">
        <fgColor indexed="54"/>
      </patternFill>
    </fill>
    <fill>
      <patternFill patternType="solid">
        <fgColor indexed="9"/>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D9D9D9"/>
        <bgColor rgb="FF000000"/>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0F0"/>
        <bgColor indexed="64"/>
      </patternFill>
    </fill>
    <fill>
      <patternFill patternType="solid">
        <fgColor theme="9"/>
        <bgColor indexed="64"/>
      </patternFill>
    </fill>
    <fill>
      <patternFill patternType="solid">
        <fgColor theme="8"/>
        <bgColor indexed="64"/>
      </patternFill>
    </fill>
    <fill>
      <patternFill patternType="solid">
        <fgColor theme="4"/>
        <bgColor indexed="64"/>
      </patternFill>
    </fill>
    <fill>
      <patternFill patternType="solid">
        <fgColor rgb="FFFFC000"/>
        <bgColor indexed="64"/>
      </patternFill>
    </fill>
  </fills>
  <borders count="40">
    <border>
      <left/>
      <right/>
      <top/>
      <bottom/>
      <diagonal/>
    </border>
    <border>
      <left style="thin">
        <color indexed="64"/>
      </left>
      <right style="thin">
        <color indexed="64"/>
      </right>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27"/>
      </bottom>
      <diagonal/>
    </border>
    <border>
      <left style="thin">
        <color indexed="64"/>
      </left>
      <right style="thin">
        <color indexed="64"/>
      </right>
      <top style="thin">
        <color indexed="64"/>
      </top>
      <bottom style="thin">
        <color indexed="64"/>
      </bottom>
      <diagonal/>
    </border>
    <border>
      <left/>
      <right/>
      <top/>
      <bottom style="double">
        <color indexed="10"/>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top style="double">
        <color indexed="64"/>
      </top>
      <bottom/>
      <diagonal/>
    </border>
    <border>
      <left/>
      <right style="medium">
        <color indexed="0"/>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5"/>
      </left>
      <right/>
      <top/>
      <bottom/>
      <diagonal/>
    </border>
    <border>
      <left style="thin">
        <color indexed="64"/>
      </left>
      <right style="thin">
        <color indexed="64"/>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s>
  <cellStyleXfs count="1443">
    <xf numFmtId="0" fontId="0" fillId="0" borderId="0"/>
    <xf numFmtId="192" fontId="19" fillId="0" borderId="0" applyFont="0" applyFill="0" applyBorder="0" applyAlignment="0" applyProtection="0"/>
    <xf numFmtId="187" fontId="49" fillId="0" borderId="0" applyFont="0" applyFill="0" applyBorder="0" applyAlignment="0" applyProtection="0"/>
    <xf numFmtId="193" fontId="49" fillId="0" borderId="0" applyFont="0" applyFill="0" applyBorder="0" applyAlignment="0" applyProtection="0"/>
    <xf numFmtId="194" fontId="15"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195" fontId="50" fillId="0" borderId="0" applyFont="0" applyFill="0" applyBorder="0" applyAlignment="0" applyProtection="0"/>
    <xf numFmtId="196" fontId="50" fillId="0" borderId="0" applyFont="0" applyFill="0" applyBorder="0" applyAlignment="0" applyProtection="0"/>
    <xf numFmtId="168" fontId="51" fillId="0" borderId="0" applyFont="0" applyFill="0" applyBorder="0" applyAlignment="0" applyProtection="0"/>
    <xf numFmtId="169" fontId="51" fillId="0" borderId="0" applyFont="0" applyFill="0" applyBorder="0" applyAlignment="0" applyProtection="0"/>
    <xf numFmtId="164" fontId="40" fillId="0" borderId="0" applyFont="0" applyFill="0" applyBorder="0" applyAlignment="0" applyProtection="0"/>
    <xf numFmtId="0" fontId="52" fillId="0" borderId="0"/>
    <xf numFmtId="0" fontId="15" fillId="0" borderId="0" applyFont="0" applyFill="0" applyBorder="0" applyAlignment="0" applyProtection="0"/>
    <xf numFmtId="0" fontId="15" fillId="0" borderId="0" applyFont="0" applyFill="0" applyBorder="0" applyAlignment="0" applyProtection="0"/>
    <xf numFmtId="0" fontId="53" fillId="0" borderId="0"/>
    <xf numFmtId="0" fontId="15" fillId="0" borderId="0" applyNumberFormat="0" applyFill="0" applyBorder="0" applyAlignment="0" applyProtection="0"/>
    <xf numFmtId="197" fontId="15"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19" fillId="0" borderId="0" applyFont="0" applyFill="0" applyBorder="0" applyAlignment="0" applyProtection="0"/>
    <xf numFmtId="169" fontId="19" fillId="0" borderId="0" applyFont="0" applyFill="0" applyBorder="0" applyAlignment="0" applyProtection="0"/>
    <xf numFmtId="169" fontId="49" fillId="0" borderId="0" applyFont="0" applyFill="0" applyBorder="0" applyAlignment="0" applyProtection="0"/>
    <xf numFmtId="198" fontId="15" fillId="0" borderId="0" applyFont="0" applyFill="0" applyBorder="0" applyAlignment="0" applyProtection="0"/>
    <xf numFmtId="199" fontId="49" fillId="0" borderId="0" applyFont="0" applyFill="0" applyBorder="0" applyAlignment="0" applyProtection="0"/>
    <xf numFmtId="168" fontId="19" fillId="0" borderId="0" applyFont="0" applyFill="0" applyBorder="0" applyAlignment="0" applyProtection="0"/>
    <xf numFmtId="192" fontId="49" fillId="0" borderId="0" applyFont="0" applyFill="0" applyBorder="0" applyAlignment="0" applyProtection="0"/>
    <xf numFmtId="197" fontId="15"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87" fontId="49" fillId="0" borderId="0" applyFont="0" applyFill="0" applyBorder="0" applyAlignment="0" applyProtection="0"/>
    <xf numFmtId="169" fontId="49" fillId="0" borderId="0" applyFont="0" applyFill="0" applyBorder="0" applyAlignment="0" applyProtection="0"/>
    <xf numFmtId="198" fontId="15" fillId="0" borderId="0" applyFont="0" applyFill="0" applyBorder="0" applyAlignment="0" applyProtection="0"/>
    <xf numFmtId="199" fontId="49" fillId="0" borderId="0" applyFont="0" applyFill="0" applyBorder="0" applyAlignment="0" applyProtection="0"/>
    <xf numFmtId="169" fontId="19" fillId="0" borderId="0" applyFont="0" applyFill="0" applyBorder="0" applyAlignment="0" applyProtection="0"/>
    <xf numFmtId="168" fontId="49" fillId="0" borderId="0" applyFont="0" applyFill="0" applyBorder="0" applyAlignment="0" applyProtection="0"/>
    <xf numFmtId="200" fontId="15" fillId="0" borderId="0" applyFont="0" applyFill="0" applyBorder="0" applyAlignment="0" applyProtection="0"/>
    <xf numFmtId="201" fontId="49" fillId="0" borderId="0" applyFont="0" applyFill="0" applyBorder="0" applyAlignment="0" applyProtection="0"/>
    <xf numFmtId="197" fontId="15"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87" fontId="49" fillId="0" borderId="0" applyFont="0" applyFill="0" applyBorder="0" applyAlignment="0" applyProtection="0"/>
    <xf numFmtId="168" fontId="19" fillId="0" borderId="0" applyFont="0" applyFill="0" applyBorder="0" applyAlignment="0" applyProtection="0"/>
    <xf numFmtId="169" fontId="19" fillId="0" borderId="0" applyFont="0" applyFill="0" applyBorder="0" applyAlignment="0" applyProtection="0"/>
    <xf numFmtId="168" fontId="49" fillId="0" borderId="0" applyFont="0" applyFill="0" applyBorder="0" applyAlignment="0" applyProtection="0"/>
    <xf numFmtId="200" fontId="15" fillId="0" borderId="0" applyFont="0" applyFill="0" applyBorder="0" applyAlignment="0" applyProtection="0"/>
    <xf numFmtId="201" fontId="49" fillId="0" borderId="0" applyFont="0" applyFill="0" applyBorder="0" applyAlignment="0" applyProtection="0"/>
    <xf numFmtId="169" fontId="49" fillId="0" borderId="0" applyFont="0" applyFill="0" applyBorder="0" applyAlignment="0" applyProtection="0"/>
    <xf numFmtId="198" fontId="15" fillId="0" borderId="0" applyFont="0" applyFill="0" applyBorder="0" applyAlignment="0" applyProtection="0"/>
    <xf numFmtId="199" fontId="49" fillId="0" borderId="0" applyFont="0" applyFill="0" applyBorder="0" applyAlignment="0" applyProtection="0"/>
    <xf numFmtId="168" fontId="19" fillId="0" borderId="0" applyFont="0" applyFill="0" applyBorder="0" applyAlignment="0" applyProtection="0"/>
    <xf numFmtId="192" fontId="19" fillId="0" borderId="0" applyFont="0" applyFill="0" applyBorder="0" applyAlignment="0" applyProtection="0"/>
    <xf numFmtId="187" fontId="49" fillId="0" borderId="0" applyFont="0" applyFill="0" applyBorder="0" applyAlignment="0" applyProtection="0"/>
    <xf numFmtId="168" fontId="19" fillId="0" borderId="0" applyFont="0" applyFill="0" applyBorder="0" applyAlignment="0" applyProtection="0"/>
    <xf numFmtId="168" fontId="49" fillId="0" borderId="0" applyFont="0" applyFill="0" applyBorder="0" applyAlignment="0" applyProtection="0"/>
    <xf numFmtId="200" fontId="15" fillId="0" borderId="0" applyFont="0" applyFill="0" applyBorder="0" applyAlignment="0" applyProtection="0"/>
    <xf numFmtId="201" fontId="49" fillId="0" borderId="0" applyFont="0" applyFill="0" applyBorder="0" applyAlignment="0" applyProtection="0"/>
    <xf numFmtId="169" fontId="49" fillId="0" borderId="0" applyFont="0" applyFill="0" applyBorder="0" applyAlignment="0" applyProtection="0"/>
    <xf numFmtId="198" fontId="15" fillId="0" borderId="0" applyFont="0" applyFill="0" applyBorder="0" applyAlignment="0" applyProtection="0"/>
    <xf numFmtId="199" fontId="49" fillId="0" borderId="0" applyFont="0" applyFill="0" applyBorder="0" applyAlignment="0" applyProtection="0"/>
    <xf numFmtId="192" fontId="19" fillId="0" borderId="0" applyFont="0" applyFill="0" applyBorder="0" applyAlignment="0" applyProtection="0"/>
    <xf numFmtId="169" fontId="19" fillId="0" borderId="0" applyFont="0" applyFill="0" applyBorder="0" applyAlignment="0" applyProtection="0"/>
    <xf numFmtId="2" fontId="54" fillId="2" borderId="1">
      <alignment horizontal="center"/>
    </xf>
    <xf numFmtId="2" fontId="54" fillId="2" borderId="1">
      <alignment horizontal="center"/>
    </xf>
    <xf numFmtId="9" fontId="55" fillId="0" borderId="0" applyFont="0" applyFill="0" applyBorder="0" applyAlignment="0" applyProtection="0"/>
    <xf numFmtId="0" fontId="88" fillId="21" borderId="0" applyNumberFormat="0" applyBorder="0" applyAlignment="0" applyProtection="0"/>
    <xf numFmtId="0" fontId="17" fillId="3" borderId="0" applyNumberFormat="0" applyBorder="0" applyAlignment="0" applyProtection="0"/>
    <xf numFmtId="0" fontId="88" fillId="22" borderId="0" applyNumberFormat="0" applyBorder="0" applyAlignment="0" applyProtection="0"/>
    <xf numFmtId="0" fontId="17" fillId="5" borderId="0" applyNumberFormat="0" applyBorder="0" applyAlignment="0" applyProtection="0"/>
    <xf numFmtId="0" fontId="88" fillId="23" borderId="0" applyNumberFormat="0" applyBorder="0" applyAlignment="0" applyProtection="0"/>
    <xf numFmtId="0" fontId="17" fillId="6" borderId="0" applyNumberFormat="0" applyBorder="0" applyAlignment="0" applyProtection="0"/>
    <xf numFmtId="0" fontId="88" fillId="24" borderId="0" applyNumberFormat="0" applyBorder="0" applyAlignment="0" applyProtection="0"/>
    <xf numFmtId="0" fontId="17" fillId="8" borderId="0" applyNumberFormat="0" applyBorder="0" applyAlignment="0" applyProtection="0"/>
    <xf numFmtId="0" fontId="88" fillId="25" borderId="0" applyNumberFormat="0" applyBorder="0" applyAlignment="0" applyProtection="0"/>
    <xf numFmtId="0" fontId="17" fillId="9" borderId="0" applyNumberFormat="0" applyBorder="0" applyAlignment="0" applyProtection="0"/>
    <xf numFmtId="0" fontId="88" fillId="26" borderId="0" applyNumberFormat="0" applyBorder="0" applyAlignment="0" applyProtection="0"/>
    <xf numFmtId="0" fontId="17" fillId="6" borderId="0" applyNumberFormat="0" applyBorder="0" applyAlignment="0" applyProtection="0"/>
    <xf numFmtId="0" fontId="88" fillId="27" borderId="0" applyNumberFormat="0" applyBorder="0" applyAlignment="0" applyProtection="0"/>
    <xf numFmtId="0" fontId="17" fillId="9" borderId="0" applyNumberFormat="0" applyBorder="0" applyAlignment="0" applyProtection="0"/>
    <xf numFmtId="0" fontId="88" fillId="28" borderId="0" applyNumberFormat="0" applyBorder="0" applyAlignment="0" applyProtection="0"/>
    <xf numFmtId="0" fontId="17" fillId="5" borderId="0" applyNumberFormat="0" applyBorder="0" applyAlignment="0" applyProtection="0"/>
    <xf numFmtId="0" fontId="88" fillId="29" borderId="0" applyNumberFormat="0" applyBorder="0" applyAlignment="0" applyProtection="0"/>
    <xf numFmtId="0" fontId="17" fillId="10" borderId="0" applyNumberFormat="0" applyBorder="0" applyAlignment="0" applyProtection="0"/>
    <xf numFmtId="0" fontId="88" fillId="30" borderId="0" applyNumberFormat="0" applyBorder="0" applyAlignment="0" applyProtection="0"/>
    <xf numFmtId="0" fontId="17" fillId="4" borderId="0" applyNumberFormat="0" applyBorder="0" applyAlignment="0" applyProtection="0"/>
    <xf numFmtId="0" fontId="88" fillId="31" borderId="0" applyNumberFormat="0" applyBorder="0" applyAlignment="0" applyProtection="0"/>
    <xf numFmtId="0" fontId="17" fillId="9" borderId="0" applyNumberFormat="0" applyBorder="0" applyAlignment="0" applyProtection="0"/>
    <xf numFmtId="0" fontId="88" fillId="32" borderId="0" applyNumberFormat="0" applyBorder="0" applyAlignment="0" applyProtection="0"/>
    <xf numFmtId="0" fontId="17" fillId="6" borderId="0" applyNumberFormat="0" applyBorder="0" applyAlignment="0" applyProtection="0"/>
    <xf numFmtId="173" fontId="23" fillId="0" borderId="2" applyNumberFormat="0" applyFont="0" applyBorder="0" applyAlignment="0">
      <alignment horizontal="center" vertical="center"/>
    </xf>
    <xf numFmtId="0" fontId="89" fillId="33" borderId="0" applyNumberFormat="0" applyBorder="0" applyAlignment="0" applyProtection="0"/>
    <xf numFmtId="0" fontId="56" fillId="9" borderId="0" applyNumberFormat="0" applyBorder="0" applyAlignment="0" applyProtection="0"/>
    <xf numFmtId="0" fontId="89" fillId="34" borderId="0" applyNumberFormat="0" applyBorder="0" applyAlignment="0" applyProtection="0"/>
    <xf numFmtId="0" fontId="56" fillId="12" borderId="0" applyNumberFormat="0" applyBorder="0" applyAlignment="0" applyProtection="0"/>
    <xf numFmtId="0" fontId="89" fillId="35" borderId="0" applyNumberFormat="0" applyBorder="0" applyAlignment="0" applyProtection="0"/>
    <xf numFmtId="0" fontId="56" fillId="11" borderId="0" applyNumberFormat="0" applyBorder="0" applyAlignment="0" applyProtection="0"/>
    <xf numFmtId="0" fontId="89" fillId="36" borderId="0" applyNumberFormat="0" applyBorder="0" applyAlignment="0" applyProtection="0"/>
    <xf numFmtId="0" fontId="56" fillId="4" borderId="0" applyNumberFormat="0" applyBorder="0" applyAlignment="0" applyProtection="0"/>
    <xf numFmtId="0" fontId="89" fillId="37" borderId="0" applyNumberFormat="0" applyBorder="0" applyAlignment="0" applyProtection="0"/>
    <xf numFmtId="0" fontId="56" fillId="9" borderId="0" applyNumberFormat="0" applyBorder="0" applyAlignment="0" applyProtection="0"/>
    <xf numFmtId="0" fontId="89" fillId="38" borderId="0" applyNumberFormat="0" applyBorder="0" applyAlignment="0" applyProtection="0"/>
    <xf numFmtId="0" fontId="56" fillId="5" borderId="0" applyNumberFormat="0" applyBorder="0" applyAlignment="0" applyProtection="0"/>
    <xf numFmtId="0" fontId="89" fillId="39" borderId="0" applyNumberFormat="0" applyBorder="0" applyAlignment="0" applyProtection="0"/>
    <xf numFmtId="0" fontId="56" fillId="14" borderId="0" applyNumberFormat="0" applyBorder="0" applyAlignment="0" applyProtection="0"/>
    <xf numFmtId="0" fontId="89" fillId="40" borderId="0" applyNumberFormat="0" applyBorder="0" applyAlignment="0" applyProtection="0"/>
    <xf numFmtId="0" fontId="56" fillId="12" borderId="0" applyNumberFormat="0" applyBorder="0" applyAlignment="0" applyProtection="0"/>
    <xf numFmtId="0" fontId="89" fillId="41" borderId="0" applyNumberFormat="0" applyBorder="0" applyAlignment="0" applyProtection="0"/>
    <xf numFmtId="0" fontId="56" fillId="11" borderId="0" applyNumberFormat="0" applyBorder="0" applyAlignment="0" applyProtection="0"/>
    <xf numFmtId="0" fontId="89" fillId="42" borderId="0" applyNumberFormat="0" applyBorder="0" applyAlignment="0" applyProtection="0"/>
    <xf numFmtId="0" fontId="56" fillId="16" borderId="0" applyNumberFormat="0" applyBorder="0" applyAlignment="0" applyProtection="0"/>
    <xf numFmtId="0" fontId="89" fillId="43" borderId="0" applyNumberFormat="0" applyBorder="0" applyAlignment="0" applyProtection="0"/>
    <xf numFmtId="0" fontId="56" fillId="13" borderId="0" applyNumberFormat="0" applyBorder="0" applyAlignment="0" applyProtection="0"/>
    <xf numFmtId="0" fontId="89" fillId="44" borderId="0" applyNumberFormat="0" applyBorder="0" applyAlignment="0" applyProtection="0"/>
    <xf numFmtId="0" fontId="56" fillId="15" borderId="0" applyNumberFormat="0" applyBorder="0" applyAlignment="0" applyProtection="0"/>
    <xf numFmtId="202" fontId="19" fillId="0" borderId="0" applyFont="0" applyFill="0" applyBorder="0" applyAlignment="0" applyProtection="0"/>
    <xf numFmtId="0" fontId="43" fillId="0" borderId="0" applyFont="0" applyFill="0" applyBorder="0" applyAlignment="0" applyProtection="0"/>
    <xf numFmtId="203" fontId="19" fillId="0" borderId="0" applyFont="0" applyFill="0" applyBorder="0" applyAlignment="0" applyProtection="0"/>
    <xf numFmtId="190" fontId="15" fillId="0" borderId="0" applyFont="0" applyFill="0" applyBorder="0" applyAlignment="0" applyProtection="0"/>
    <xf numFmtId="0" fontId="43" fillId="0" borderId="0" applyFont="0" applyFill="0" applyBorder="0" applyAlignment="0" applyProtection="0"/>
    <xf numFmtId="204" fontId="19" fillId="0" borderId="0" applyFont="0" applyFill="0" applyBorder="0" applyAlignment="0" applyProtection="0"/>
    <xf numFmtId="196" fontId="55" fillId="0" borderId="0" applyFont="0" applyFill="0" applyBorder="0" applyAlignment="0" applyProtection="0"/>
    <xf numFmtId="0" fontId="24" fillId="0" borderId="0" applyFont="0" applyFill="0" applyBorder="0" applyAlignment="0" applyProtection="0"/>
    <xf numFmtId="196" fontId="55" fillId="0" borderId="0" applyFont="0" applyFill="0" applyBorder="0" applyAlignment="0" applyProtection="0"/>
    <xf numFmtId="205" fontId="55" fillId="0" borderId="0" applyFont="0" applyFill="0" applyBorder="0" applyAlignment="0" applyProtection="0"/>
    <xf numFmtId="0" fontId="24" fillId="0" borderId="0" applyFont="0" applyFill="0" applyBorder="0" applyAlignment="0" applyProtection="0"/>
    <xf numFmtId="195" fontId="55" fillId="0" borderId="0" applyFont="0" applyFill="0" applyBorder="0" applyAlignment="0" applyProtection="0"/>
    <xf numFmtId="192" fontId="19" fillId="0" borderId="0" applyFont="0" applyFill="0" applyBorder="0" applyAlignment="0" applyProtection="0"/>
    <xf numFmtId="0" fontId="90" fillId="45" borderId="0" applyNumberFormat="0" applyBorder="0" applyAlignment="0" applyProtection="0"/>
    <xf numFmtId="0" fontId="57" fillId="7" borderId="0" applyNumberFormat="0" applyBorder="0" applyAlignment="0" applyProtection="0"/>
    <xf numFmtId="0" fontId="24" fillId="0" borderId="0"/>
    <xf numFmtId="0" fontId="22" fillId="0" borderId="0"/>
    <xf numFmtId="0" fontId="24" fillId="0" borderId="0"/>
    <xf numFmtId="0" fontId="58" fillId="0" borderId="0"/>
    <xf numFmtId="0" fontId="15" fillId="0" borderId="0" applyFill="0" applyBorder="0" applyAlignment="0"/>
    <xf numFmtId="172" fontId="15" fillId="0" borderId="0" applyFill="0" applyBorder="0" applyAlignment="0"/>
    <xf numFmtId="206" fontId="15" fillId="0" borderId="0" applyFill="0" applyBorder="0" applyAlignment="0"/>
    <xf numFmtId="0" fontId="91" fillId="46" borderId="24" applyNumberFormat="0" applyAlignment="0" applyProtection="0"/>
    <xf numFmtId="0" fontId="59" fillId="17" borderId="3" applyNumberFormat="0" applyAlignment="0" applyProtection="0"/>
    <xf numFmtId="0" fontId="60" fillId="0" borderId="0"/>
    <xf numFmtId="207" fontId="49" fillId="0" borderId="0" applyFont="0" applyFill="0" applyBorder="0" applyAlignment="0" applyProtection="0"/>
    <xf numFmtId="41" fontId="83" fillId="0" borderId="0" applyFont="0" applyFill="0" applyBorder="0" applyAlignment="0" applyProtection="0"/>
    <xf numFmtId="168" fontId="17" fillId="0" borderId="0" applyFont="0" applyFill="0" applyBorder="0" applyAlignment="0" applyProtection="0"/>
    <xf numFmtId="41" fontId="17" fillId="0" borderId="0" applyFont="0" applyFill="0" applyBorder="0" applyAlignment="0" applyProtection="0"/>
    <xf numFmtId="169" fontId="9" fillId="0" borderId="0" applyFont="0" applyFill="0" applyBorder="0" applyAlignment="0" applyProtection="0"/>
    <xf numFmtId="169" fontId="17" fillId="0" borderId="0" applyFont="0" applyFill="0" applyBorder="0" applyAlignment="0" applyProtection="0"/>
    <xf numFmtId="43" fontId="17" fillId="0" borderId="0" applyFont="0" applyFill="0" applyBorder="0" applyAlignment="0" applyProtection="0"/>
    <xf numFmtId="169" fontId="15" fillId="0" borderId="0" applyFont="0" applyFill="0" applyBorder="0" applyAlignment="0" applyProtection="0"/>
    <xf numFmtId="43" fontId="9"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169" fontId="20" fillId="0" borderId="0" applyFont="0" applyFill="0" applyBorder="0" applyAlignment="0" applyProtection="0"/>
    <xf numFmtId="169" fontId="17" fillId="0" borderId="0" applyFont="0" applyFill="0" applyBorder="0" applyAlignment="0" applyProtection="0"/>
    <xf numFmtId="43" fontId="17"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169" fontId="12" fillId="0" borderId="0" applyFont="0" applyFill="0" applyBorder="0" applyAlignment="0" applyProtection="0"/>
    <xf numFmtId="43" fontId="12" fillId="0" borderId="0" applyFont="0" applyFill="0" applyBorder="0" applyAlignment="0" applyProtection="0"/>
    <xf numFmtId="43" fontId="13" fillId="0" borderId="0" applyFont="0" applyFill="0" applyBorder="0" applyAlignment="0" applyProtection="0"/>
    <xf numFmtId="43" fontId="9" fillId="0" borderId="0" applyFont="0" applyFill="0" applyBorder="0" applyAlignment="0" applyProtection="0"/>
    <xf numFmtId="43" fontId="15" fillId="0" borderId="0" applyFont="0" applyFill="0" applyBorder="0" applyAlignment="0" applyProtection="0"/>
    <xf numFmtId="169" fontId="19" fillId="0" borderId="0" applyFont="0" applyFill="0" applyBorder="0" applyAlignment="0" applyProtection="0"/>
    <xf numFmtId="43" fontId="63" fillId="0" borderId="0" applyFont="0" applyFill="0" applyBorder="0" applyAlignment="0" applyProtection="0"/>
    <xf numFmtId="0" fontId="17" fillId="0" borderId="0" applyFont="0" applyFill="0" applyBorder="0" applyAlignment="0" applyProtection="0"/>
    <xf numFmtId="169" fontId="15"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217" fontId="9"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169" fontId="10" fillId="0" borderId="0" applyFont="0" applyFill="0" applyBorder="0" applyAlignment="0" applyProtection="0"/>
    <xf numFmtId="169" fontId="15" fillId="0" borderId="0" applyFont="0" applyFill="0" applyBorder="0" applyAlignment="0" applyProtection="0"/>
    <xf numFmtId="43" fontId="63" fillId="0" borderId="0" applyFont="0" applyFill="0" applyBorder="0" applyAlignment="0" applyProtection="0"/>
    <xf numFmtId="169" fontId="15" fillId="0" borderId="0" applyFont="0" applyFill="0" applyBorder="0" applyAlignment="0" applyProtection="0"/>
    <xf numFmtId="191" fontId="9" fillId="0" borderId="0" applyFont="0" applyFill="0" applyBorder="0" applyAlignment="0" applyProtection="0"/>
    <xf numFmtId="43" fontId="9" fillId="0" borderId="0" applyFont="0" applyFill="0" applyBorder="0" applyAlignment="0" applyProtection="0"/>
    <xf numFmtId="43" fontId="18" fillId="0" borderId="0" applyFont="0" applyFill="0" applyBorder="0" applyAlignment="0" applyProtection="0"/>
    <xf numFmtId="43" fontId="9" fillId="0" borderId="0" applyFont="0" applyFill="0" applyBorder="0" applyAlignment="0" applyProtection="0"/>
    <xf numFmtId="169" fontId="19" fillId="0" borderId="0" applyFont="0" applyFill="0" applyBorder="0" applyAlignment="0" applyProtection="0"/>
    <xf numFmtId="43" fontId="63" fillId="0" borderId="0" applyFont="0" applyFill="0" applyBorder="0" applyAlignment="0" applyProtection="0"/>
    <xf numFmtId="43" fontId="17" fillId="0" borderId="0" applyFont="0" applyFill="0" applyBorder="0" applyAlignment="0" applyProtection="0"/>
    <xf numFmtId="169" fontId="48" fillId="0" borderId="0" applyFont="0" applyFill="0" applyBorder="0" applyAlignment="0" applyProtection="0"/>
    <xf numFmtId="43" fontId="85" fillId="0" borderId="0" applyFont="0" applyFill="0" applyBorder="0" applyAlignment="0" applyProtection="0"/>
    <xf numFmtId="169" fontId="47" fillId="0" borderId="0" applyFont="0" applyFill="0" applyBorder="0" applyAlignment="0" applyProtection="0"/>
    <xf numFmtId="43" fontId="15" fillId="0" borderId="0" applyFont="0" applyFill="0" applyBorder="0" applyAlignment="0" applyProtection="0"/>
    <xf numFmtId="169" fontId="48" fillId="0" borderId="0" applyFont="0" applyFill="0" applyBorder="0" applyAlignment="0" applyProtection="0"/>
    <xf numFmtId="43" fontId="81" fillId="0" borderId="0" applyFont="0" applyFill="0" applyBorder="0" applyAlignment="0" applyProtection="0"/>
    <xf numFmtId="43" fontId="15" fillId="0" borderId="0" applyFont="0" applyFill="0" applyBorder="0" applyAlignment="0" applyProtection="0"/>
    <xf numFmtId="169" fontId="48" fillId="0" borderId="0" applyFont="0" applyFill="0" applyBorder="0" applyAlignment="0" applyProtection="0"/>
    <xf numFmtId="43" fontId="63" fillId="0" borderId="0" applyFont="0" applyFill="0" applyBorder="0" applyAlignment="0" applyProtection="0"/>
    <xf numFmtId="43" fontId="63" fillId="0" borderId="0" applyFont="0" applyFill="0" applyBorder="0" applyAlignment="0" applyProtection="0"/>
    <xf numFmtId="183" fontId="22" fillId="0" borderId="0"/>
    <xf numFmtId="3" fontId="15" fillId="0" borderId="0" applyFont="0" applyFill="0" applyBorder="0" applyAlignment="0" applyProtection="0"/>
    <xf numFmtId="208" fontId="15" fillId="0" borderId="0" applyFont="0" applyFill="0" applyBorder="0" applyAlignment="0" applyProtection="0"/>
    <xf numFmtId="170" fontId="15" fillId="0" borderId="0" applyFont="0" applyFill="0" applyBorder="0" applyAlignment="0" applyProtection="0"/>
    <xf numFmtId="209" fontId="15" fillId="0" borderId="0" applyFont="0" applyFill="0" applyBorder="0" applyAlignment="0" applyProtection="0"/>
    <xf numFmtId="177" fontId="15" fillId="0" borderId="0" applyFont="0" applyFill="0" applyBorder="0" applyAlignment="0" applyProtection="0"/>
    <xf numFmtId="184" fontId="15" fillId="0" borderId="0"/>
    <xf numFmtId="0" fontId="92" fillId="47" borderId="25" applyNumberFormat="0" applyAlignment="0" applyProtection="0"/>
    <xf numFmtId="0" fontId="61" fillId="18" borderId="4" applyNumberFormat="0" applyAlignment="0" applyProtection="0"/>
    <xf numFmtId="1" fontId="62" fillId="0" borderId="5" applyBorder="0"/>
    <xf numFmtId="0" fontId="15" fillId="0" borderId="0" applyFont="0" applyFill="0" applyBorder="0" applyAlignment="0" applyProtection="0"/>
    <xf numFmtId="16" fontId="15" fillId="0" borderId="0"/>
    <xf numFmtId="16" fontId="15" fillId="0" borderId="0"/>
    <xf numFmtId="210" fontId="15" fillId="0" borderId="0" applyFont="0" applyFill="0" applyBorder="0" applyAlignment="0" applyProtection="0"/>
    <xf numFmtId="211" fontId="15" fillId="0" borderId="0" applyFont="0" applyFill="0" applyBorder="0" applyAlignment="0" applyProtection="0"/>
    <xf numFmtId="185" fontId="15" fillId="0" borderId="0"/>
    <xf numFmtId="0" fontId="15" fillId="0" borderId="0" applyFill="0" applyBorder="0" applyAlignment="0"/>
    <xf numFmtId="0" fontId="64" fillId="0" borderId="0"/>
    <xf numFmtId="0" fontId="93" fillId="0" borderId="0" applyNumberFormat="0" applyFill="0" applyBorder="0" applyAlignment="0" applyProtection="0"/>
    <xf numFmtId="0" fontId="65" fillId="0" borderId="0" applyNumberFormat="0" applyFill="0" applyBorder="0" applyAlignment="0" applyProtection="0"/>
    <xf numFmtId="2" fontId="15" fillId="0" borderId="0" applyFont="0" applyFill="0" applyBorder="0" applyAlignment="0" applyProtection="0"/>
    <xf numFmtId="0" fontId="94" fillId="48" borderId="0" applyNumberFormat="0" applyBorder="0" applyAlignment="0" applyProtection="0"/>
    <xf numFmtId="0" fontId="66" fillId="9" borderId="0" applyNumberFormat="0" applyBorder="0" applyAlignment="0" applyProtection="0"/>
    <xf numFmtId="38" fontId="42" fillId="19" borderId="0" applyNumberFormat="0" applyBorder="0" applyAlignment="0" applyProtection="0"/>
    <xf numFmtId="38" fontId="42" fillId="2" borderId="0" applyNumberFormat="0" applyBorder="0" applyAlignment="0" applyProtection="0"/>
    <xf numFmtId="0" fontId="67" fillId="0" borderId="0" applyNumberFormat="0" applyFont="0" applyBorder="0" applyAlignment="0">
      <alignment horizontal="left" vertical="center"/>
    </xf>
    <xf numFmtId="0" fontId="68" fillId="0" borderId="0">
      <alignment horizontal="left"/>
    </xf>
    <xf numFmtId="0" fontId="26" fillId="0" borderId="6" applyNumberFormat="0" applyAlignment="0" applyProtection="0">
      <alignment horizontal="left" vertical="center"/>
    </xf>
    <xf numFmtId="0" fontId="26" fillId="0" borderId="7">
      <alignment horizontal="left" vertical="center"/>
    </xf>
    <xf numFmtId="0" fontId="26" fillId="0" borderId="7">
      <alignment horizontal="left" vertical="center"/>
    </xf>
    <xf numFmtId="0" fontId="95" fillId="0" borderId="26" applyNumberFormat="0" applyFill="0" applyAlignment="0" applyProtection="0"/>
    <xf numFmtId="0" fontId="44" fillId="0" borderId="0" applyNumberFormat="0" applyFill="0" applyBorder="0" applyAlignment="0" applyProtection="0"/>
    <xf numFmtId="0" fontId="96" fillId="0" borderId="27" applyNumberFormat="0" applyFill="0" applyAlignment="0" applyProtection="0"/>
    <xf numFmtId="0" fontId="26" fillId="0" borderId="0" applyNumberFormat="0" applyFill="0" applyBorder="0" applyAlignment="0" applyProtection="0"/>
    <xf numFmtId="0" fontId="97" fillId="0" borderId="28" applyNumberFormat="0" applyFill="0" applyAlignment="0" applyProtection="0"/>
    <xf numFmtId="0" fontId="69" fillId="0" borderId="8" applyNumberFormat="0" applyFill="0" applyAlignment="0" applyProtection="0"/>
    <xf numFmtId="0" fontId="97" fillId="0" borderId="0" applyNumberFormat="0" applyFill="0" applyBorder="0" applyAlignment="0" applyProtection="0"/>
    <xf numFmtId="0" fontId="69" fillId="0" borderId="0" applyNumberFormat="0" applyFill="0" applyBorder="0" applyAlignment="0" applyProtection="0"/>
    <xf numFmtId="0" fontId="44" fillId="0" borderId="0" applyProtection="0"/>
    <xf numFmtId="0" fontId="26" fillId="0" borderId="0" applyProtection="0"/>
    <xf numFmtId="0" fontId="8" fillId="0" borderId="0" applyNumberFormat="0" applyFill="0" applyBorder="0" applyAlignment="0" applyProtection="0">
      <alignment vertical="top"/>
      <protection locked="0"/>
    </xf>
    <xf numFmtId="201" fontId="49" fillId="0" borderId="0" applyFont="0" applyFill="0" applyBorder="0" applyAlignment="0" applyProtection="0"/>
    <xf numFmtId="10" fontId="42" fillId="20" borderId="9" applyNumberFormat="0" applyBorder="0" applyAlignment="0" applyProtection="0"/>
    <xf numFmtId="10" fontId="42" fillId="20" borderId="9" applyNumberFormat="0" applyBorder="0" applyAlignment="0" applyProtection="0"/>
    <xf numFmtId="10" fontId="42" fillId="2" borderId="9" applyNumberFormat="0" applyBorder="0" applyAlignment="0" applyProtection="0"/>
    <xf numFmtId="0" fontId="98" fillId="49" borderId="24" applyNumberFormat="0" applyAlignment="0" applyProtection="0"/>
    <xf numFmtId="0" fontId="70" fillId="10" borderId="3" applyNumberFormat="0" applyAlignment="0" applyProtection="0"/>
    <xf numFmtId="0" fontId="70" fillId="10" borderId="3" applyNumberFormat="0" applyAlignment="0" applyProtection="0"/>
    <xf numFmtId="0" fontId="70" fillId="10" borderId="3" applyNumberFormat="0" applyAlignment="0" applyProtection="0"/>
    <xf numFmtId="0" fontId="15" fillId="0" borderId="0" applyFill="0" applyBorder="0" applyAlignment="0"/>
    <xf numFmtId="0" fontId="99" fillId="0" borderId="29" applyNumberFormat="0" applyFill="0" applyAlignment="0" applyProtection="0"/>
    <xf numFmtId="0" fontId="71" fillId="0" borderId="10" applyNumberFormat="0" applyFill="0" applyAlignment="0" applyProtection="0"/>
    <xf numFmtId="3" fontId="27" fillId="0" borderId="1" applyNumberFormat="0" applyAlignment="0">
      <alignment horizontal="center" vertical="center"/>
    </xf>
    <xf numFmtId="3" fontId="28" fillId="0" borderId="1" applyNumberFormat="0" applyAlignment="0">
      <alignment horizontal="center" vertical="center"/>
    </xf>
    <xf numFmtId="3" fontId="29" fillId="0" borderId="1" applyNumberFormat="0" applyAlignment="0">
      <alignment horizontal="center" vertical="center"/>
    </xf>
    <xf numFmtId="38" fontId="72" fillId="0" borderId="0" applyFont="0" applyFill="0" applyBorder="0" applyAlignment="0" applyProtection="0"/>
    <xf numFmtId="40" fontId="72" fillId="0" borderId="0" applyFont="0" applyFill="0" applyBorder="0" applyAlignment="0" applyProtection="0"/>
    <xf numFmtId="38" fontId="72" fillId="0" borderId="0" applyFont="0" applyFill="0" applyBorder="0" applyAlignment="0" applyProtection="0"/>
    <xf numFmtId="40" fontId="72" fillId="0" borderId="0" applyFont="0" applyFill="0" applyBorder="0" applyAlignment="0" applyProtection="0"/>
    <xf numFmtId="0" fontId="73" fillId="0" borderId="11"/>
    <xf numFmtId="192" fontId="15" fillId="0" borderId="0" applyFont="0" applyFill="0" applyBorder="0" applyAlignment="0" applyProtection="0"/>
    <xf numFmtId="212" fontId="15" fillId="0" borderId="0" applyFont="0" applyFill="0" applyBorder="0" applyAlignment="0" applyProtection="0"/>
    <xf numFmtId="213" fontId="72" fillId="0" borderId="0" applyFont="0" applyFill="0" applyBorder="0" applyAlignment="0" applyProtection="0"/>
    <xf numFmtId="214" fontId="72" fillId="0" borderId="0" applyFont="0" applyFill="0" applyBorder="0" applyAlignment="0" applyProtection="0"/>
    <xf numFmtId="0" fontId="30" fillId="0" borderId="0" applyNumberFormat="0" applyFont="0" applyFill="0" applyAlignment="0"/>
    <xf numFmtId="0" fontId="100" fillId="50" borderId="0" applyNumberFormat="0" applyBorder="0" applyAlignment="0" applyProtection="0"/>
    <xf numFmtId="0" fontId="74" fillId="10" borderId="0" applyNumberFormat="0" applyBorder="0" applyAlignment="0" applyProtection="0"/>
    <xf numFmtId="0" fontId="22" fillId="0" borderId="0"/>
    <xf numFmtId="37" fontId="45" fillId="0" borderId="0"/>
    <xf numFmtId="0" fontId="75" fillId="0" borderId="9" applyNumberFormat="0" applyFont="0" applyFill="0" applyBorder="0" applyAlignment="0">
      <alignment horizontal="center"/>
    </xf>
    <xf numFmtId="182" fontId="31" fillId="0" borderId="0"/>
    <xf numFmtId="0" fontId="15" fillId="0" borderId="0"/>
    <xf numFmtId="0" fontId="15" fillId="0" borderId="0"/>
    <xf numFmtId="0" fontId="9" fillId="0" borderId="0"/>
    <xf numFmtId="0" fontId="101"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0"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76" fillId="0" borderId="0"/>
    <xf numFmtId="0" fontId="15" fillId="0" borderId="0"/>
    <xf numFmtId="0" fontId="76" fillId="0" borderId="0"/>
    <xf numFmtId="0" fontId="15" fillId="0" borderId="0"/>
    <xf numFmtId="0" fontId="76"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01" fillId="0" borderId="0"/>
    <xf numFmtId="0" fontId="15" fillId="0" borderId="0"/>
    <xf numFmtId="0" fontId="15" fillId="0" borderId="0"/>
    <xf numFmtId="0" fontId="15" fillId="0" borderId="0"/>
    <xf numFmtId="0" fontId="15" fillId="0" borderId="0"/>
    <xf numFmtId="0" fontId="87" fillId="0" borderId="0"/>
    <xf numFmtId="0" fontId="15" fillId="0" borderId="0"/>
    <xf numFmtId="0" fontId="15" fillId="0" borderId="0"/>
    <xf numFmtId="0" fontId="15" fillId="0" borderId="0"/>
    <xf numFmtId="0" fontId="15" fillId="0" borderId="0"/>
    <xf numFmtId="0" fontId="104" fillId="0" borderId="0"/>
    <xf numFmtId="0" fontId="101" fillId="0" borderId="0"/>
    <xf numFmtId="0" fontId="9" fillId="0" borderId="0"/>
    <xf numFmtId="0" fontId="104" fillId="0" borderId="0"/>
    <xf numFmtId="0" fontId="104" fillId="0" borderId="0"/>
    <xf numFmtId="0" fontId="104" fillId="0" borderId="0"/>
    <xf numFmtId="0" fontId="15" fillId="0" borderId="0"/>
    <xf numFmtId="0" fontId="76" fillId="0" borderId="0"/>
    <xf numFmtId="0" fontId="76" fillId="0" borderId="0"/>
    <xf numFmtId="0" fontId="76" fillId="0" borderId="0"/>
    <xf numFmtId="0" fontId="76" fillId="0" borderId="0"/>
    <xf numFmtId="0" fontId="76" fillId="0" borderId="0"/>
    <xf numFmtId="0" fontId="15" fillId="0" borderId="0"/>
    <xf numFmtId="0" fontId="17"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 fillId="0" borderId="0"/>
    <xf numFmtId="0" fontId="15" fillId="0" borderId="0"/>
    <xf numFmtId="0" fontId="10" fillId="0" borderId="0"/>
    <xf numFmtId="0" fontId="15" fillId="0" borderId="0"/>
    <xf numFmtId="0" fontId="10"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5" fillId="0" borderId="0"/>
    <xf numFmtId="0" fontId="104" fillId="0" borderId="0"/>
    <xf numFmtId="0" fontId="104" fillId="0" borderId="0"/>
    <xf numFmtId="0" fontId="104" fillId="0" borderId="0"/>
    <xf numFmtId="0" fontId="101" fillId="0" borderId="0"/>
    <xf numFmtId="0" fontId="19" fillId="0" borderId="0"/>
    <xf numFmtId="0" fontId="15" fillId="0" borderId="0"/>
    <xf numFmtId="0" fontId="103" fillId="0" borderId="0"/>
    <xf numFmtId="0" fontId="102" fillId="0" borderId="0"/>
    <xf numFmtId="0" fontId="102" fillId="0" borderId="0"/>
    <xf numFmtId="0" fontId="102" fillId="0" borderId="0"/>
    <xf numFmtId="0" fontId="84" fillId="0" borderId="0"/>
    <xf numFmtId="0" fontId="9" fillId="0" borderId="0"/>
    <xf numFmtId="0" fontId="15" fillId="0" borderId="0"/>
    <xf numFmtId="0" fontId="15" fillId="0" borderId="0"/>
    <xf numFmtId="0" fontId="15" fillId="0" borderId="0"/>
    <xf numFmtId="0" fontId="15" fillId="0" borderId="0"/>
    <xf numFmtId="0" fontId="15" fillId="0" borderId="0"/>
    <xf numFmtId="0" fontId="105" fillId="0" borderId="0"/>
    <xf numFmtId="0" fontId="9" fillId="0" borderId="0"/>
    <xf numFmtId="0" fontId="105" fillId="0" borderId="0"/>
    <xf numFmtId="0" fontId="105" fillId="0" borderId="0"/>
    <xf numFmtId="0" fontId="105" fillId="0" borderId="0"/>
    <xf numFmtId="0" fontId="105" fillId="0" borderId="0"/>
    <xf numFmtId="0" fontId="15" fillId="0" borderId="0"/>
    <xf numFmtId="0" fontId="15" fillId="0" borderId="0"/>
    <xf numFmtId="0" fontId="10" fillId="0" borderId="0"/>
    <xf numFmtId="0" fontId="15" fillId="0" borderId="0"/>
    <xf numFmtId="0" fontId="15" fillId="0" borderId="0"/>
    <xf numFmtId="0" fontId="15" fillId="0" borderId="0"/>
    <xf numFmtId="0" fontId="15" fillId="0" borderId="0"/>
    <xf numFmtId="0" fontId="88"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01" fillId="0" borderId="0"/>
    <xf numFmtId="0" fontId="15" fillId="0" borderId="0"/>
    <xf numFmtId="0" fontId="103" fillId="0" borderId="0"/>
    <xf numFmtId="0" fontId="102" fillId="0" borderId="0"/>
    <xf numFmtId="0" fontId="102" fillId="0" borderId="0"/>
    <xf numFmtId="0" fontId="102" fillId="0" borderId="0"/>
    <xf numFmtId="0" fontId="101" fillId="0" borderId="0"/>
    <xf numFmtId="0" fontId="9" fillId="0" borderId="0"/>
    <xf numFmtId="0" fontId="101" fillId="0" borderId="0"/>
    <xf numFmtId="0" fontId="104" fillId="0" borderId="0"/>
    <xf numFmtId="0" fontId="104" fillId="0" borderId="0"/>
    <xf numFmtId="0" fontId="104"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102" fillId="0" borderId="0"/>
    <xf numFmtId="0" fontId="102" fillId="0" borderId="0"/>
    <xf numFmtId="0" fontId="102" fillId="0" borderId="0"/>
    <xf numFmtId="0" fontId="103" fillId="0" borderId="0"/>
    <xf numFmtId="0" fontId="15" fillId="0" borderId="0"/>
    <xf numFmtId="0" fontId="46" fillId="51" borderId="30" applyNumberFormat="0" applyFont="0" applyAlignment="0" applyProtection="0"/>
    <xf numFmtId="0" fontId="77" fillId="6" borderId="12" applyNumberFormat="0" applyFont="0" applyAlignment="0" applyProtection="0"/>
    <xf numFmtId="0" fontId="106" fillId="46" borderId="31" applyNumberFormat="0" applyAlignment="0" applyProtection="0"/>
    <xf numFmtId="0" fontId="78" fillId="17" borderId="13" applyNumberFormat="0" applyAlignment="0" applyProtection="0"/>
    <xf numFmtId="10" fontId="15"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85" fillId="0" borderId="0" applyFont="0" applyFill="0" applyBorder="0" applyAlignment="0" applyProtection="0"/>
    <xf numFmtId="9" fontId="19" fillId="0" borderId="0" applyFont="0" applyFill="0" applyBorder="0" applyAlignment="0" applyProtection="0"/>
    <xf numFmtId="9" fontId="15" fillId="0" borderId="0" applyFont="0" applyFill="0" applyBorder="0" applyAlignment="0" applyProtection="0"/>
    <xf numFmtId="9" fontId="47" fillId="0" borderId="0" applyFont="0" applyFill="0" applyBorder="0" applyAlignment="0" applyProtection="0"/>
    <xf numFmtId="9" fontId="9" fillId="0" borderId="0" applyFont="0" applyFill="0" applyBorder="0" applyAlignment="0" applyProtection="0"/>
    <xf numFmtId="9" fontId="47"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72" fillId="0" borderId="14" applyNumberFormat="0" applyBorder="0"/>
    <xf numFmtId="0" fontId="15" fillId="0" borderId="0" applyFill="0" applyBorder="0" applyAlignment="0"/>
    <xf numFmtId="201"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87" fontId="49" fillId="0" borderId="0" applyFont="0" applyFill="0" applyBorder="0" applyAlignment="0" applyProtection="0"/>
    <xf numFmtId="168"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200" fontId="15"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201"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8"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200" fontId="15"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201"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92" fontId="49" fillId="0" borderId="0" applyFont="0" applyFill="0" applyBorder="0" applyAlignment="0" applyProtection="0"/>
    <xf numFmtId="197" fontId="15"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164" fontId="49" fillId="0" borderId="0" applyFont="0" applyFill="0" applyBorder="0" applyAlignment="0" applyProtection="0"/>
    <xf numFmtId="192" fontId="49" fillId="0" borderId="0" applyFont="0" applyFill="0" applyBorder="0" applyAlignment="0" applyProtection="0"/>
    <xf numFmtId="0" fontId="73" fillId="0" borderId="0"/>
    <xf numFmtId="186" fontId="25" fillId="0" borderId="15">
      <alignment horizontal="right" vertical="center"/>
    </xf>
    <xf numFmtId="186" fontId="25" fillId="0" borderId="15">
      <alignment horizontal="right" vertical="center"/>
    </xf>
    <xf numFmtId="215" fontId="15" fillId="0" borderId="15">
      <alignment horizontal="right" vertical="center"/>
    </xf>
    <xf numFmtId="215" fontId="15" fillId="0" borderId="15">
      <alignment horizontal="right" vertical="center"/>
    </xf>
    <xf numFmtId="171" fontId="79" fillId="0" borderId="15">
      <alignment horizontal="right" vertical="center"/>
    </xf>
    <xf numFmtId="216" fontId="15" fillId="0" borderId="15">
      <alignment horizontal="right" vertical="center"/>
    </xf>
    <xf numFmtId="171" fontId="79" fillId="0" borderId="15">
      <alignment horizontal="right" vertical="center"/>
    </xf>
    <xf numFmtId="171" fontId="79" fillId="0" borderId="15">
      <alignment horizontal="right" vertical="center"/>
    </xf>
    <xf numFmtId="1" fontId="54" fillId="2" borderId="1">
      <alignment horizontal="center"/>
    </xf>
    <xf numFmtId="171" fontId="79" fillId="0" borderId="15">
      <alignment horizontal="right" vertical="center"/>
    </xf>
    <xf numFmtId="215" fontId="15"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215" fontId="15" fillId="0" borderId="15">
      <alignment horizontal="right" vertical="center"/>
    </xf>
    <xf numFmtId="215" fontId="15" fillId="0" borderId="15">
      <alignment horizontal="right" vertical="center"/>
    </xf>
    <xf numFmtId="171" fontId="79" fillId="0" borderId="15">
      <alignment horizontal="right" vertical="center"/>
    </xf>
    <xf numFmtId="215" fontId="15"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215" fontId="15" fillId="0" borderId="15">
      <alignment horizontal="right" vertical="center"/>
    </xf>
    <xf numFmtId="215" fontId="15" fillId="0" borderId="15">
      <alignment horizontal="right" vertical="center"/>
    </xf>
    <xf numFmtId="215" fontId="15"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215" fontId="15"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171" fontId="79" fillId="0" borderId="15">
      <alignment horizontal="right" vertical="center"/>
    </xf>
    <xf numFmtId="215" fontId="15" fillId="0" borderId="15">
      <alignment horizontal="right" vertical="center"/>
    </xf>
    <xf numFmtId="217" fontId="49" fillId="0" borderId="15">
      <alignment horizontal="right" vertical="center"/>
    </xf>
    <xf numFmtId="170" fontId="79" fillId="19" borderId="16" applyFont="0" applyFill="0" applyBorder="0"/>
    <xf numFmtId="0" fontId="19" fillId="0" borderId="17" applyNumberFormat="0" applyFont="0" applyBorder="0" applyAlignment="0">
      <alignment horizontal="left"/>
    </xf>
    <xf numFmtId="49" fontId="80" fillId="0" borderId="0" applyFill="0" applyBorder="0" applyAlignment="0"/>
    <xf numFmtId="0" fontId="15" fillId="0" borderId="0" applyFill="0" applyBorder="0" applyAlignment="0"/>
    <xf numFmtId="218" fontId="15" fillId="0" borderId="18">
      <alignment horizontal="right"/>
    </xf>
    <xf numFmtId="0" fontId="107" fillId="0" borderId="0" applyNumberFormat="0" applyFill="0" applyBorder="0" applyAlignment="0" applyProtection="0"/>
    <xf numFmtId="0" fontId="82" fillId="0" borderId="0" applyNumberFormat="0" applyFill="0" applyBorder="0" applyAlignment="0" applyProtection="0"/>
    <xf numFmtId="3" fontId="32" fillId="0" borderId="1" applyNumberFormat="0" applyAlignment="0">
      <alignment horizontal="center" vertical="center"/>
    </xf>
    <xf numFmtId="3" fontId="21" fillId="0" borderId="19" applyNumberFormat="0" applyAlignment="0">
      <alignment horizontal="left" wrapText="1"/>
    </xf>
    <xf numFmtId="0" fontId="108" fillId="0" borderId="32" applyNumberFormat="0" applyFill="0" applyAlignment="0" applyProtection="0"/>
    <xf numFmtId="0" fontId="15" fillId="0" borderId="20" applyNumberFormat="0" applyFont="0" applyFill="0" applyAlignment="0" applyProtection="0"/>
    <xf numFmtId="187" fontId="25" fillId="0" borderId="15">
      <alignment horizontal="center"/>
    </xf>
    <xf numFmtId="187" fontId="25" fillId="0" borderId="15">
      <alignment horizontal="center"/>
    </xf>
    <xf numFmtId="166" fontId="15" fillId="0" borderId="9">
      <alignment horizontal="left"/>
    </xf>
    <xf numFmtId="0" fontId="81" fillId="0" borderId="21"/>
    <xf numFmtId="188" fontId="25" fillId="0" borderId="0"/>
    <xf numFmtId="169" fontId="15" fillId="0" borderId="0"/>
    <xf numFmtId="189" fontId="25" fillId="0" borderId="9"/>
    <xf numFmtId="189" fontId="25" fillId="0" borderId="9"/>
    <xf numFmtId="219" fontId="15" fillId="0" borderId="9"/>
    <xf numFmtId="220" fontId="15" fillId="0" borderId="0" applyFont="0" applyFill="0" applyBorder="0" applyAlignment="0" applyProtection="0"/>
    <xf numFmtId="221" fontId="15" fillId="0" borderId="0" applyFont="0" applyFill="0" applyBorder="0" applyAlignment="0" applyProtection="0"/>
    <xf numFmtId="0" fontId="109" fillId="0" borderId="0" applyNumberFormat="0" applyFill="0" applyBorder="0" applyAlignment="0" applyProtection="0"/>
    <xf numFmtId="0" fontId="71" fillId="0" borderId="0" applyNumberFormat="0" applyFill="0" applyBorder="0" applyAlignment="0" applyProtection="0"/>
    <xf numFmtId="0" fontId="33" fillId="0" borderId="0" applyNumberFormat="0" applyFill="0" applyBorder="0" applyAlignment="0" applyProtection="0"/>
    <xf numFmtId="0" fontId="41" fillId="0" borderId="0" applyFont="0" applyFill="0" applyBorder="0" applyAlignment="0" applyProtection="0"/>
    <xf numFmtId="0" fontId="41" fillId="0" borderId="0" applyFont="0" applyFill="0" applyBorder="0" applyAlignment="0" applyProtection="0"/>
    <xf numFmtId="0" fontId="9" fillId="0" borderId="0">
      <alignment vertical="center"/>
    </xf>
    <xf numFmtId="40" fontId="34" fillId="0" borderId="0" applyFont="0" applyFill="0" applyBorder="0" applyAlignment="0" applyProtection="0"/>
    <xf numFmtId="38" fontId="34" fillId="0" borderId="0" applyFont="0" applyFill="0" applyBorder="0" applyAlignment="0" applyProtection="0"/>
    <xf numFmtId="0" fontId="34" fillId="0" borderId="0" applyFont="0" applyFill="0" applyBorder="0" applyAlignment="0" applyProtection="0"/>
    <xf numFmtId="0" fontId="34" fillId="0" borderId="0" applyFont="0" applyFill="0" applyBorder="0" applyAlignment="0" applyProtection="0"/>
    <xf numFmtId="9" fontId="35" fillId="0" borderId="0" applyFont="0" applyFill="0" applyBorder="0" applyAlignment="0" applyProtection="0"/>
    <xf numFmtId="0" fontId="36" fillId="0" borderId="0"/>
    <xf numFmtId="178" fontId="15" fillId="0" borderId="0" applyFont="0" applyFill="0" applyBorder="0" applyAlignment="0" applyProtection="0"/>
    <xf numFmtId="179" fontId="15" fillId="0" borderId="0" applyFont="0" applyFill="0" applyBorder="0" applyAlignment="0" applyProtection="0"/>
    <xf numFmtId="176" fontId="38" fillId="0" borderId="0" applyFont="0" applyFill="0" applyBorder="0" applyAlignment="0" applyProtection="0"/>
    <xf numFmtId="175" fontId="38" fillId="0" borderId="0" applyFont="0" applyFill="0" applyBorder="0" applyAlignment="0" applyProtection="0"/>
    <xf numFmtId="0" fontId="39" fillId="0" borderId="0"/>
    <xf numFmtId="0" fontId="30" fillId="0" borderId="0"/>
    <xf numFmtId="168" fontId="37" fillId="0" borderId="0" applyFont="0" applyFill="0" applyBorder="0" applyAlignment="0" applyProtection="0"/>
    <xf numFmtId="169" fontId="37" fillId="0" borderId="0" applyFont="0" applyFill="0" applyBorder="0" applyAlignment="0" applyProtection="0"/>
    <xf numFmtId="180" fontId="37" fillId="0" borderId="0" applyFont="0" applyFill="0" applyBorder="0" applyAlignment="0" applyProtection="0"/>
    <xf numFmtId="174" fontId="40" fillId="0" borderId="0" applyFont="0" applyFill="0" applyBorder="0" applyAlignment="0" applyProtection="0"/>
    <xf numFmtId="181" fontId="37" fillId="0" borderId="0" applyFont="0" applyFill="0" applyBorder="0" applyAlignment="0" applyProtection="0"/>
    <xf numFmtId="0" fontId="87" fillId="0" borderId="0"/>
    <xf numFmtId="0" fontId="87" fillId="0" borderId="0"/>
    <xf numFmtId="0" fontId="87" fillId="0" borderId="0"/>
    <xf numFmtId="0" fontId="87" fillId="0" borderId="0"/>
    <xf numFmtId="0" fontId="5" fillId="0" borderId="0"/>
    <xf numFmtId="0" fontId="6" fillId="0" borderId="0"/>
    <xf numFmtId="0" fontId="4" fillId="0" borderId="0"/>
    <xf numFmtId="0" fontId="4" fillId="0" borderId="0"/>
    <xf numFmtId="0" fontId="6" fillId="0" borderId="0"/>
    <xf numFmtId="0" fontId="6" fillId="0" borderId="0"/>
    <xf numFmtId="169"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217" fontId="6"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91"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9" fontId="17" fillId="0" borderId="0" applyFont="0" applyFill="0" applyBorder="0" applyAlignment="0" applyProtection="0"/>
    <xf numFmtId="43" fontId="17" fillId="0" borderId="0" applyFont="0" applyFill="0" applyBorder="0" applyAlignment="0" applyProtection="0"/>
    <xf numFmtId="169" fontId="17" fillId="0" borderId="0" applyFont="0" applyFill="0" applyBorder="0" applyAlignment="0" applyProtection="0"/>
    <xf numFmtId="169" fontId="17" fillId="0" borderId="0" applyFont="0" applyFill="0" applyBorder="0" applyAlignment="0" applyProtection="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6" fillId="0" borderId="0" applyFont="0" applyFill="0" applyBorder="0" applyAlignment="0" applyProtection="0"/>
    <xf numFmtId="0" fontId="6" fillId="0" borderId="0"/>
    <xf numFmtId="0" fontId="3" fillId="0" borderId="0"/>
    <xf numFmtId="0" fontId="3" fillId="0" borderId="0"/>
    <xf numFmtId="0" fontId="3" fillId="0" borderId="0"/>
    <xf numFmtId="9" fontId="6" fillId="0" borderId="0" applyFont="0" applyFill="0" applyBorder="0" applyAlignment="0" applyProtection="0"/>
    <xf numFmtId="9" fontId="6" fillId="0" borderId="0" applyFont="0" applyFill="0" applyBorder="0" applyAlignment="0" applyProtection="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2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6" fillId="0" borderId="0" applyFont="0" applyFill="0" applyBorder="0" applyAlignment="0" applyProtection="0"/>
    <xf numFmtId="0" fontId="17" fillId="0" borderId="0"/>
    <xf numFmtId="0" fontId="2" fillId="0" borderId="0"/>
    <xf numFmtId="167" fontId="2" fillId="0" borderId="0" applyFont="0" applyFill="0" applyBorder="0" applyAlignment="0" applyProtection="0"/>
    <xf numFmtId="0" fontId="15" fillId="0" borderId="0"/>
    <xf numFmtId="167" fontId="17" fillId="0" borderId="0" applyFont="0" applyFill="0" applyBorder="0" applyAlignment="0" applyProtection="0"/>
    <xf numFmtId="167" fontId="17" fillId="0" borderId="0" applyFont="0" applyFill="0" applyBorder="0" applyAlignment="0" applyProtection="0"/>
    <xf numFmtId="165" fontId="17" fillId="0" borderId="0" applyFont="0" applyFill="0" applyBorder="0" applyAlignment="0" applyProtection="0"/>
    <xf numFmtId="167" fontId="17" fillId="0" borderId="0" applyFont="0" applyFill="0" applyBorder="0" applyAlignment="0" applyProtection="0"/>
    <xf numFmtId="167" fontId="2"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2" fillId="0" borderId="0" applyFont="0" applyFill="0" applyBorder="0" applyAlignment="0" applyProtection="0"/>
    <xf numFmtId="0" fontId="6" fillId="0" borderId="0"/>
    <xf numFmtId="0" fontId="6" fillId="0" borderId="0"/>
    <xf numFmtId="0" fontId="6" fillId="0" borderId="0"/>
    <xf numFmtId="0" fontId="6" fillId="0" borderId="0"/>
  </cellStyleXfs>
  <cellXfs count="1239">
    <xf numFmtId="0" fontId="0" fillId="0" borderId="0" xfId="0"/>
    <xf numFmtId="3" fontId="7" fillId="0" borderId="0" xfId="0" applyNumberFormat="1" applyFont="1" applyAlignment="1">
      <alignment vertical="center"/>
    </xf>
    <xf numFmtId="3" fontId="11" fillId="0" borderId="0" xfId="0" applyNumberFormat="1" applyFont="1" applyAlignment="1">
      <alignment vertical="center"/>
    </xf>
    <xf numFmtId="3" fontId="6" fillId="0" borderId="0" xfId="0" applyNumberFormat="1" applyFont="1" applyAlignment="1">
      <alignment vertical="center"/>
    </xf>
    <xf numFmtId="3" fontId="14" fillId="0" borderId="19" xfId="0" applyNumberFormat="1" applyFont="1" applyBorder="1" applyAlignment="1">
      <alignment horizontal="left" vertical="top" wrapText="1"/>
    </xf>
    <xf numFmtId="3" fontId="7" fillId="0" borderId="19" xfId="0" applyNumberFormat="1" applyFont="1" applyBorder="1" applyAlignment="1">
      <alignment horizontal="center" vertical="top" wrapText="1"/>
    </xf>
    <xf numFmtId="3" fontId="6" fillId="0" borderId="19" xfId="0" applyNumberFormat="1" applyFont="1" applyBorder="1" applyAlignment="1">
      <alignment vertical="top"/>
    </xf>
    <xf numFmtId="3" fontId="113" fillId="0" borderId="0" xfId="0" applyNumberFormat="1" applyFont="1" applyAlignment="1">
      <alignment horizontal="center" vertical="center"/>
    </xf>
    <xf numFmtId="3" fontId="6" fillId="0" borderId="19" xfId="0" applyNumberFormat="1" applyFont="1" applyBorder="1" applyAlignment="1">
      <alignment horizontal="center" vertical="top" wrapText="1"/>
    </xf>
    <xf numFmtId="3" fontId="6" fillId="0" borderId="0" xfId="0" applyNumberFormat="1" applyFont="1" applyAlignment="1">
      <alignment horizontal="left" vertical="center"/>
    </xf>
    <xf numFmtId="3" fontId="6" fillId="0" borderId="0" xfId="0" applyNumberFormat="1" applyFont="1" applyAlignment="1">
      <alignment horizontal="center" vertical="center"/>
    </xf>
    <xf numFmtId="3" fontId="6" fillId="0" borderId="0" xfId="0" applyNumberFormat="1" applyFont="1" applyAlignment="1">
      <alignment vertical="center" wrapText="1"/>
    </xf>
    <xf numFmtId="3" fontId="6" fillId="52" borderId="0" xfId="0" applyNumberFormat="1" applyFont="1" applyFill="1" applyAlignment="1">
      <alignment horizontal="justify" vertical="center" wrapText="1"/>
    </xf>
    <xf numFmtId="0" fontId="6" fillId="0" borderId="0" xfId="1359"/>
    <xf numFmtId="0" fontId="111" fillId="0" borderId="0" xfId="1303" applyFont="1"/>
    <xf numFmtId="0" fontId="6" fillId="0" borderId="0" xfId="1303"/>
    <xf numFmtId="0" fontId="112" fillId="0" borderId="0" xfId="1303" applyFont="1"/>
    <xf numFmtId="0" fontId="112" fillId="0" borderId="0" xfId="1303" applyFont="1" applyAlignment="1">
      <alignment horizontal="center"/>
    </xf>
    <xf numFmtId="0" fontId="7" fillId="0" borderId="9" xfId="1303" applyFont="1" applyBorder="1" applyAlignment="1">
      <alignment horizontal="center" vertical="center"/>
    </xf>
    <xf numFmtId="0" fontId="7" fillId="0" borderId="9" xfId="1303" applyFont="1" applyBorder="1" applyAlignment="1">
      <alignment horizontal="center" vertical="center" wrapText="1"/>
    </xf>
    <xf numFmtId="3" fontId="6" fillId="0" borderId="9" xfId="1303" quotePrefix="1" applyNumberFormat="1" applyBorder="1" applyAlignment="1">
      <alignment horizontal="center" vertical="center" wrapText="1"/>
    </xf>
    <xf numFmtId="0" fontId="7" fillId="0" borderId="23" xfId="1303" applyFont="1" applyBorder="1" applyAlignment="1">
      <alignment horizontal="right" vertical="center"/>
    </xf>
    <xf numFmtId="0" fontId="11" fillId="0" borderId="23" xfId="1303" applyFont="1" applyBorder="1" applyAlignment="1">
      <alignment horizontal="center" vertical="center" wrapText="1"/>
    </xf>
    <xf numFmtId="3" fontId="11" fillId="0" borderId="23" xfId="1303" applyNumberFormat="1" applyFont="1" applyBorder="1" applyAlignment="1">
      <alignment horizontal="right" vertical="center" wrapText="1"/>
    </xf>
    <xf numFmtId="0" fontId="7" fillId="0" borderId="19" xfId="1303" applyFont="1" applyBorder="1" applyAlignment="1">
      <alignment horizontal="center" vertical="center"/>
    </xf>
    <xf numFmtId="0" fontId="7" fillId="0" borderId="19" xfId="1303" applyFont="1" applyBorder="1" applyAlignment="1">
      <alignment vertical="center" wrapText="1"/>
    </xf>
    <xf numFmtId="0" fontId="7" fillId="0" borderId="19" xfId="1303" applyFont="1" applyBorder="1" applyAlignment="1">
      <alignment horizontal="center" vertical="center" wrapText="1"/>
    </xf>
    <xf numFmtId="3" fontId="7" fillId="0" borderId="19" xfId="1303" applyNumberFormat="1" applyFont="1" applyBorder="1" applyAlignment="1">
      <alignment horizontal="right" vertical="center" wrapText="1"/>
    </xf>
    <xf numFmtId="0" fontId="6" fillId="0" borderId="19" xfId="1303" applyBorder="1"/>
    <xf numFmtId="0" fontId="14" fillId="0" borderId="19" xfId="1303" applyFont="1" applyBorder="1" applyAlignment="1">
      <alignment horizontal="right" vertical="center"/>
    </xf>
    <xf numFmtId="0" fontId="14" fillId="0" borderId="19" xfId="1303" applyFont="1" applyBorder="1" applyAlignment="1">
      <alignment vertical="center" wrapText="1"/>
    </xf>
    <xf numFmtId="0" fontId="14" fillId="0" borderId="19" xfId="1303" applyFont="1" applyBorder="1" applyAlignment="1">
      <alignment horizontal="center" vertical="center" wrapText="1"/>
    </xf>
    <xf numFmtId="3" fontId="14" fillId="0" borderId="19" xfId="1303" applyNumberFormat="1" applyFont="1" applyBorder="1" applyAlignment="1">
      <alignment horizontal="right" vertical="center" wrapText="1"/>
    </xf>
    <xf numFmtId="0" fontId="7" fillId="0" borderId="19" xfId="1303" applyFont="1" applyBorder="1" applyAlignment="1">
      <alignment horizontal="right" vertical="center"/>
    </xf>
    <xf numFmtId="0" fontId="7" fillId="0" borderId="0" xfId="1303" applyFont="1"/>
    <xf numFmtId="0" fontId="14" fillId="0" borderId="0" xfId="1303" applyFont="1"/>
    <xf numFmtId="0" fontId="6" fillId="0" borderId="22" xfId="1303" applyBorder="1"/>
    <xf numFmtId="0" fontId="6" fillId="0" borderId="22" xfId="1298" applyFont="1" applyBorder="1" applyAlignment="1">
      <alignment vertical="center" wrapText="1"/>
    </xf>
    <xf numFmtId="0" fontId="6" fillId="0" borderId="22" xfId="1298" applyFont="1" applyBorder="1" applyAlignment="1">
      <alignment horizontal="center" vertical="center" wrapText="1"/>
    </xf>
    <xf numFmtId="0" fontId="6" fillId="0" borderId="0" xfId="1298" applyFont="1" applyAlignment="1">
      <alignment vertical="center" wrapText="1"/>
    </xf>
    <xf numFmtId="0" fontId="6" fillId="0" borderId="0" xfId="1298" applyFont="1" applyAlignment="1">
      <alignment horizontal="center" vertical="center" wrapText="1"/>
    </xf>
    <xf numFmtId="0" fontId="6" fillId="0" borderId="0" xfId="1303" applyAlignment="1">
      <alignment horizontal="center"/>
    </xf>
    <xf numFmtId="0" fontId="16" fillId="0" borderId="0" xfId="1303" applyFont="1" applyAlignment="1">
      <alignment horizontal="right"/>
    </xf>
    <xf numFmtId="0" fontId="14" fillId="0" borderId="19" xfId="1303" applyFont="1" applyBorder="1"/>
    <xf numFmtId="3" fontId="7" fillId="0" borderId="0" xfId="1303" applyNumberFormat="1" applyFont="1" applyAlignment="1">
      <alignment vertical="center"/>
    </xf>
    <xf numFmtId="0" fontId="6" fillId="0" borderId="19" xfId="1303" applyBorder="1" applyAlignment="1">
      <alignment horizontal="right" vertical="top"/>
    </xf>
    <xf numFmtId="0" fontId="6" fillId="0" borderId="19" xfId="1303" applyBorder="1" applyAlignment="1">
      <alignment vertical="top" wrapText="1"/>
    </xf>
    <xf numFmtId="3" fontId="6" fillId="0" borderId="19" xfId="1303" applyNumberFormat="1" applyBorder="1" applyAlignment="1">
      <alignment horizontal="right" vertical="top" wrapText="1"/>
    </xf>
    <xf numFmtId="0" fontId="6" fillId="0" borderId="19" xfId="1303" applyBorder="1" applyAlignment="1">
      <alignment horizontal="center" vertical="top" wrapText="1"/>
    </xf>
    <xf numFmtId="0" fontId="6" fillId="0" borderId="0" xfId="1303" applyAlignment="1">
      <alignment vertical="top"/>
    </xf>
    <xf numFmtId="0" fontId="6" fillId="0" borderId="19" xfId="1303" quotePrefix="1" applyBorder="1" applyAlignment="1">
      <alignment horizontal="justify" vertical="top" wrapText="1"/>
    </xf>
    <xf numFmtId="3" fontId="6" fillId="0" borderId="23" xfId="1303" applyNumberFormat="1" applyBorder="1"/>
    <xf numFmtId="0" fontId="7" fillId="0" borderId="19" xfId="1303" applyFont="1" applyBorder="1"/>
    <xf numFmtId="0" fontId="111" fillId="0" borderId="0" xfId="1306" applyFont="1"/>
    <xf numFmtId="0" fontId="112" fillId="0" borderId="0" xfId="1306" applyFont="1"/>
    <xf numFmtId="0" fontId="112" fillId="0" borderId="0" xfId="1306" applyFont="1" applyAlignment="1">
      <alignment horizontal="center"/>
    </xf>
    <xf numFmtId="0" fontId="7" fillId="0" borderId="9" xfId="1306" applyFont="1" applyBorder="1" applyAlignment="1">
      <alignment horizontal="center" vertical="center"/>
    </xf>
    <xf numFmtId="0" fontId="7" fillId="0" borderId="9" xfId="1306" applyFont="1" applyBorder="1" applyAlignment="1">
      <alignment horizontal="center" vertical="center" wrapText="1"/>
    </xf>
    <xf numFmtId="3" fontId="6" fillId="0" borderId="9" xfId="1306" quotePrefix="1" applyNumberFormat="1" applyBorder="1" applyAlignment="1">
      <alignment horizontal="center" vertical="center" wrapText="1"/>
    </xf>
    <xf numFmtId="0" fontId="7" fillId="0" borderId="23" xfId="1306" applyFont="1" applyBorder="1" applyAlignment="1">
      <alignment horizontal="right" vertical="center"/>
    </xf>
    <xf numFmtId="0" fontId="11" fillId="0" borderId="23" xfId="1306" applyFont="1" applyBorder="1" applyAlignment="1">
      <alignment horizontal="center" vertical="center" wrapText="1"/>
    </xf>
    <xf numFmtId="3" fontId="11" fillId="0" borderId="23" xfId="1306" applyNumberFormat="1" applyFont="1" applyBorder="1" applyAlignment="1">
      <alignment horizontal="right" vertical="center" wrapText="1"/>
    </xf>
    <xf numFmtId="3" fontId="6" fillId="0" borderId="0" xfId="1306" applyNumberFormat="1"/>
    <xf numFmtId="0" fontId="7" fillId="0" borderId="19" xfId="1306" applyFont="1" applyBorder="1" applyAlignment="1">
      <alignment horizontal="center" vertical="center"/>
    </xf>
    <xf numFmtId="0" fontId="7" fillId="0" borderId="19" xfId="1306" applyFont="1" applyBorder="1" applyAlignment="1">
      <alignment vertical="center" wrapText="1"/>
    </xf>
    <xf numFmtId="0" fontId="7" fillId="0" borderId="19" xfId="1306" applyFont="1" applyBorder="1" applyAlignment="1">
      <alignment horizontal="center" vertical="center" wrapText="1"/>
    </xf>
    <xf numFmtId="3" fontId="7" fillId="0" borderId="19" xfId="1306" applyNumberFormat="1" applyFont="1" applyBorder="1" applyAlignment="1">
      <alignment horizontal="right" vertical="center" wrapText="1"/>
    </xf>
    <xf numFmtId="0" fontId="6" fillId="0" borderId="19" xfId="1306" applyBorder="1"/>
    <xf numFmtId="0" fontId="6" fillId="0" borderId="19" xfId="1306" applyBorder="1" applyAlignment="1">
      <alignment horizontal="right" vertical="center"/>
    </xf>
    <xf numFmtId="0" fontId="6" fillId="0" borderId="19" xfId="1306" applyBorder="1" applyAlignment="1">
      <alignment vertical="center" wrapText="1"/>
    </xf>
    <xf numFmtId="3" fontId="6" fillId="0" borderId="19" xfId="1306" applyNumberFormat="1" applyBorder="1" applyAlignment="1">
      <alignment horizontal="right" vertical="center" wrapText="1"/>
    </xf>
    <xf numFmtId="0" fontId="6" fillId="0" borderId="19" xfId="1306" applyBorder="1" applyAlignment="1">
      <alignment horizontal="center" vertical="center" wrapText="1"/>
    </xf>
    <xf numFmtId="0" fontId="6" fillId="0" borderId="19" xfId="1306" applyBorder="1" applyAlignment="1">
      <alignment horizontal="right" vertical="center" wrapText="1"/>
    </xf>
    <xf numFmtId="0" fontId="14" fillId="0" borderId="19" xfId="1306" applyFont="1" applyBorder="1" applyAlignment="1">
      <alignment horizontal="right" vertical="center"/>
    </xf>
    <xf numFmtId="0" fontId="14" fillId="0" borderId="19" xfId="1306" applyFont="1" applyBorder="1" applyAlignment="1">
      <alignment vertical="center" wrapText="1"/>
    </xf>
    <xf numFmtId="0" fontId="14" fillId="0" borderId="19" xfId="1306" applyFont="1" applyBorder="1" applyAlignment="1">
      <alignment horizontal="center" vertical="center" wrapText="1"/>
    </xf>
    <xf numFmtId="3" fontId="14" fillId="0" borderId="19" xfId="1306" applyNumberFormat="1" applyFont="1" applyBorder="1" applyAlignment="1">
      <alignment horizontal="right" vertical="center" wrapText="1"/>
    </xf>
    <xf numFmtId="0" fontId="7" fillId="0" borderId="19" xfId="1306" applyFont="1" applyBorder="1" applyAlignment="1">
      <alignment horizontal="right" vertical="center"/>
    </xf>
    <xf numFmtId="0" fontId="6" fillId="0" borderId="22" xfId="1306" applyBorder="1"/>
    <xf numFmtId="0" fontId="6" fillId="0" borderId="0" xfId="1306" applyAlignment="1">
      <alignment horizontal="center" vertical="center"/>
    </xf>
    <xf numFmtId="3" fontId="7" fillId="0" borderId="0" xfId="1303" applyNumberFormat="1" applyFont="1"/>
    <xf numFmtId="0" fontId="6" fillId="0" borderId="19" xfId="1303" applyBorder="1" applyAlignment="1">
      <alignment horizontal="right" vertical="center"/>
    </xf>
    <xf numFmtId="0" fontId="6" fillId="0" borderId="19" xfId="1303" applyBorder="1" applyAlignment="1">
      <alignment vertical="center" wrapText="1"/>
    </xf>
    <xf numFmtId="3" fontId="6" fillId="0" borderId="19" xfId="1303" applyNumberFormat="1" applyBorder="1" applyAlignment="1">
      <alignment horizontal="right" vertical="center" wrapText="1"/>
    </xf>
    <xf numFmtId="3" fontId="116" fillId="0" borderId="19" xfId="1303" applyNumberFormat="1" applyFont="1" applyBorder="1" applyAlignment="1">
      <alignment horizontal="right" vertical="top" wrapText="1"/>
    </xf>
    <xf numFmtId="3" fontId="116" fillId="0" borderId="19" xfId="1303" applyNumberFormat="1" applyFont="1" applyBorder="1" applyAlignment="1">
      <alignment horizontal="right" vertical="center" wrapText="1"/>
    </xf>
    <xf numFmtId="3" fontId="116" fillId="0" borderId="19" xfId="1306" applyNumberFormat="1" applyFont="1" applyBorder="1" applyAlignment="1">
      <alignment horizontal="right" vertical="center" wrapText="1"/>
    </xf>
    <xf numFmtId="0" fontId="119" fillId="0" borderId="0" xfId="1385" applyFont="1" applyAlignment="1">
      <alignment horizontal="center" vertical="top" wrapText="1"/>
    </xf>
    <xf numFmtId="0" fontId="6" fillId="54" borderId="0" xfId="0" applyFont="1" applyFill="1" applyAlignment="1">
      <alignment horizontal="center"/>
    </xf>
    <xf numFmtId="0" fontId="6" fillId="54" borderId="0" xfId="0" applyFont="1" applyFill="1"/>
    <xf numFmtId="0" fontId="118" fillId="0" borderId="0" xfId="1360" applyFont="1"/>
    <xf numFmtId="0" fontId="6" fillId="0" borderId="0" xfId="1360" applyFont="1"/>
    <xf numFmtId="0" fontId="6" fillId="0" borderId="0" xfId="0" applyFont="1" applyAlignment="1">
      <alignment horizontal="center"/>
    </xf>
    <xf numFmtId="0" fontId="118" fillId="0" borderId="0" xfId="1360" applyFont="1" applyAlignment="1">
      <alignment wrapText="1"/>
    </xf>
    <xf numFmtId="0" fontId="118" fillId="52" borderId="0" xfId="1360" applyFont="1" applyFill="1" applyAlignment="1">
      <alignment wrapText="1"/>
    </xf>
    <xf numFmtId="0" fontId="6" fillId="0" borderId="0" xfId="1365" applyAlignment="1">
      <alignment vertical="top" wrapText="1"/>
    </xf>
    <xf numFmtId="0" fontId="0" fillId="0" borderId="0" xfId="0" applyAlignment="1">
      <alignment vertical="top" wrapText="1"/>
    </xf>
    <xf numFmtId="0" fontId="117" fillId="0" borderId="0" xfId="1385" applyFont="1" applyAlignment="1">
      <alignment vertical="top" wrapText="1"/>
    </xf>
    <xf numFmtId="0" fontId="117" fillId="0" borderId="0" xfId="1385" applyFont="1" applyAlignment="1">
      <alignment horizontal="center" vertical="top" wrapText="1"/>
    </xf>
    <xf numFmtId="0" fontId="7" fillId="0" borderId="0" xfId="0" applyFont="1" applyAlignment="1">
      <alignment vertical="top" wrapText="1"/>
    </xf>
    <xf numFmtId="0" fontId="0" fillId="0" borderId="9" xfId="0" applyBorder="1" applyAlignment="1">
      <alignment horizontal="center"/>
    </xf>
    <xf numFmtId="0" fontId="115" fillId="0" borderId="9" xfId="0" quotePrefix="1" applyFont="1" applyBorder="1" applyAlignment="1">
      <alignment horizontal="center"/>
    </xf>
    <xf numFmtId="0" fontId="114" fillId="0" borderId="9" xfId="0" applyFont="1" applyBorder="1" applyAlignment="1">
      <alignment horizontal="center"/>
    </xf>
    <xf numFmtId="0" fontId="7" fillId="0" borderId="9" xfId="0" applyFont="1" applyBorder="1" applyAlignment="1">
      <alignment horizontal="center" vertical="top" wrapText="1"/>
    </xf>
    <xf numFmtId="0" fontId="114" fillId="0" borderId="9" xfId="0" applyFont="1" applyBorder="1" applyAlignment="1">
      <alignment horizontal="center" vertical="top" wrapText="1"/>
    </xf>
    <xf numFmtId="0" fontId="0" fillId="0" borderId="9" xfId="0" applyBorder="1" applyAlignment="1">
      <alignment vertical="top" wrapText="1"/>
    </xf>
    <xf numFmtId="0" fontId="6" fillId="0" borderId="9" xfId="0" applyFont="1" applyBorder="1" applyAlignment="1">
      <alignment vertical="top" wrapText="1"/>
    </xf>
    <xf numFmtId="0" fontId="6" fillId="0" borderId="9" xfId="0" quotePrefix="1" applyFont="1" applyBorder="1" applyAlignment="1">
      <alignment vertical="top" wrapText="1"/>
    </xf>
    <xf numFmtId="0" fontId="7" fillId="0" borderId="9" xfId="0" applyFont="1" applyBorder="1" applyAlignment="1">
      <alignment horizontal="center" vertical="center" wrapText="1"/>
    </xf>
    <xf numFmtId="0" fontId="7" fillId="0" borderId="9" xfId="0" quotePrefix="1" applyFont="1" applyBorder="1" applyAlignment="1">
      <alignment horizontal="center" vertical="top" wrapText="1"/>
    </xf>
    <xf numFmtId="0" fontId="7" fillId="53" borderId="9" xfId="0" applyFont="1" applyFill="1" applyBorder="1" applyAlignment="1">
      <alignment horizontal="center" vertical="top" wrapText="1"/>
    </xf>
    <xf numFmtId="3" fontId="10" fillId="0" borderId="9" xfId="0" applyNumberFormat="1" applyFont="1" applyBorder="1" applyAlignment="1">
      <alignment horizontal="center" vertical="center" wrapText="1"/>
    </xf>
    <xf numFmtId="223" fontId="7" fillId="0" borderId="19" xfId="0" applyNumberFormat="1" applyFont="1" applyBorder="1" applyAlignment="1">
      <alignment vertical="center"/>
    </xf>
    <xf numFmtId="223" fontId="6" fillId="0" borderId="19" xfId="0" applyNumberFormat="1" applyFont="1" applyBorder="1" applyAlignment="1">
      <alignment horizontal="right" vertical="center"/>
    </xf>
    <xf numFmtId="3" fontId="6" fillId="0" borderId="19" xfId="0" applyNumberFormat="1" applyFont="1" applyBorder="1" applyAlignment="1">
      <alignment vertical="center"/>
    </xf>
    <xf numFmtId="223" fontId="14" fillId="0" borderId="19" xfId="0" applyNumberFormat="1" applyFont="1" applyBorder="1" applyAlignment="1">
      <alignment horizontal="center" vertical="center"/>
    </xf>
    <xf numFmtId="223" fontId="7" fillId="0" borderId="19" xfId="0" applyNumberFormat="1" applyFont="1" applyBorder="1" applyAlignment="1">
      <alignment horizontal="right" vertical="center"/>
    </xf>
    <xf numFmtId="223" fontId="14" fillId="0" borderId="19" xfId="0" applyNumberFormat="1" applyFont="1" applyBorder="1" applyAlignment="1">
      <alignment vertical="center"/>
    </xf>
    <xf numFmtId="223" fontId="14" fillId="0" borderId="19" xfId="0" applyNumberFormat="1" applyFont="1" applyBorder="1" applyAlignment="1">
      <alignment horizontal="right" vertical="center"/>
    </xf>
    <xf numFmtId="223" fontId="6" fillId="0" borderId="19" xfId="0" applyNumberFormat="1" applyFont="1" applyBorder="1" applyAlignment="1">
      <alignment vertical="center"/>
    </xf>
    <xf numFmtId="223" fontId="6" fillId="0" borderId="0" xfId="0" applyNumberFormat="1" applyFont="1" applyAlignment="1">
      <alignment vertical="center"/>
    </xf>
    <xf numFmtId="223" fontId="6" fillId="0" borderId="0" xfId="0" applyNumberFormat="1" applyFont="1" applyAlignment="1">
      <alignment horizontal="right" vertical="center"/>
    </xf>
    <xf numFmtId="223" fontId="6" fillId="52" borderId="0" xfId="0" applyNumberFormat="1" applyFont="1" applyFill="1" applyAlignment="1">
      <alignment horizontal="justify" vertical="center" wrapText="1"/>
    </xf>
    <xf numFmtId="223" fontId="113" fillId="0" borderId="0" xfId="0" applyNumberFormat="1" applyFont="1" applyAlignment="1">
      <alignment horizontal="center" vertical="center"/>
    </xf>
    <xf numFmtId="223" fontId="6" fillId="0" borderId="33" xfId="0" applyNumberFormat="1" applyFont="1" applyBorder="1" applyAlignment="1">
      <alignment horizontal="center" vertical="center"/>
    </xf>
    <xf numFmtId="223" fontId="6" fillId="0" borderId="0" xfId="0" applyNumberFormat="1" applyFont="1" applyAlignment="1">
      <alignment horizontal="left" vertical="center"/>
    </xf>
    <xf numFmtId="223" fontId="6" fillId="0" borderId="0" xfId="0" applyNumberFormat="1" applyFont="1" applyAlignment="1">
      <alignment horizontal="center" vertical="center"/>
    </xf>
    <xf numFmtId="223" fontId="10" fillId="0" borderId="9" xfId="0" applyNumberFormat="1" applyFont="1" applyBorder="1" applyAlignment="1">
      <alignment vertical="center"/>
    </xf>
    <xf numFmtId="223" fontId="10" fillId="0" borderId="9" xfId="0" applyNumberFormat="1" applyFont="1" applyBorder="1" applyAlignment="1">
      <alignment horizontal="right" vertical="center"/>
    </xf>
    <xf numFmtId="223" fontId="111" fillId="0" borderId="9" xfId="0" applyNumberFormat="1" applyFont="1" applyBorder="1" applyAlignment="1">
      <alignment horizontal="center" vertical="center" wrapText="1"/>
    </xf>
    <xf numFmtId="223" fontId="6" fillId="0" borderId="0" xfId="0" applyNumberFormat="1" applyFont="1" applyAlignment="1">
      <alignment vertical="center" wrapText="1"/>
    </xf>
    <xf numFmtId="223" fontId="10" fillId="0" borderId="18" xfId="0" quotePrefix="1" applyNumberFormat="1" applyFont="1" applyBorder="1" applyAlignment="1">
      <alignment horizontal="center" vertical="center" wrapText="1"/>
    </xf>
    <xf numFmtId="223" fontId="10" fillId="0" borderId="18" xfId="0" applyNumberFormat="1" applyFont="1" applyBorder="1" applyAlignment="1">
      <alignment horizontal="right" vertical="center" wrapText="1"/>
    </xf>
    <xf numFmtId="223" fontId="10" fillId="0" borderId="18" xfId="0" applyNumberFormat="1" applyFont="1" applyBorder="1" applyAlignment="1">
      <alignment horizontal="center" vertical="center" wrapText="1"/>
    </xf>
    <xf numFmtId="223" fontId="10" fillId="52" borderId="18" xfId="0" quotePrefix="1" applyNumberFormat="1" applyFont="1" applyFill="1" applyBorder="1" applyAlignment="1">
      <alignment horizontal="center" vertical="center" wrapText="1"/>
    </xf>
    <xf numFmtId="223" fontId="11" fillId="0" borderId="0" xfId="0" applyNumberFormat="1" applyFont="1" applyAlignment="1">
      <alignment vertical="center"/>
    </xf>
    <xf numFmtId="223" fontId="7" fillId="0" borderId="19" xfId="0" applyNumberFormat="1" applyFont="1" applyBorder="1" applyAlignment="1">
      <alignment horizontal="center" vertical="center"/>
    </xf>
    <xf numFmtId="223" fontId="7" fillId="52" borderId="19" xfId="0" applyNumberFormat="1" applyFont="1" applyFill="1" applyBorder="1" applyAlignment="1">
      <alignment horizontal="justify" vertical="center" wrapText="1"/>
    </xf>
    <xf numFmtId="223" fontId="7" fillId="0" borderId="0" xfId="0" applyNumberFormat="1" applyFont="1" applyAlignment="1">
      <alignment vertical="center"/>
    </xf>
    <xf numFmtId="223" fontId="6" fillId="0" borderId="19" xfId="0" applyNumberFormat="1" applyFont="1" applyBorder="1" applyAlignment="1">
      <alignment horizontal="center" vertical="center"/>
    </xf>
    <xf numFmtId="223" fontId="6" fillId="0" borderId="19" xfId="0" applyNumberFormat="1" applyFont="1" applyBorder="1" applyAlignment="1">
      <alignment horizontal="left" vertical="center" wrapText="1"/>
    </xf>
    <xf numFmtId="223" fontId="6" fillId="0" borderId="19" xfId="0" applyNumberFormat="1" applyFont="1" applyBorder="1" applyAlignment="1">
      <alignment horizontal="left" vertical="center"/>
    </xf>
    <xf numFmtId="223" fontId="7" fillId="0" borderId="19" xfId="0" quotePrefix="1" applyNumberFormat="1" applyFont="1" applyBorder="1" applyAlignment="1">
      <alignment horizontal="left" vertical="center" wrapText="1"/>
    </xf>
    <xf numFmtId="223" fontId="7" fillId="0" borderId="19" xfId="0" applyNumberFormat="1" applyFont="1" applyBorder="1" applyAlignment="1">
      <alignment horizontal="center" vertical="center" wrapText="1"/>
    </xf>
    <xf numFmtId="223" fontId="7" fillId="0" borderId="19" xfId="1303" applyNumberFormat="1" applyFont="1" applyBorder="1" applyAlignment="1">
      <alignment vertical="center" wrapText="1"/>
    </xf>
    <xf numFmtId="223" fontId="14" fillId="0" borderId="19" xfId="1303" applyNumberFormat="1" applyFont="1" applyBorder="1" applyAlignment="1">
      <alignment vertical="center" wrapText="1"/>
    </xf>
    <xf numFmtId="223" fontId="14" fillId="0" borderId="19" xfId="0" applyNumberFormat="1" applyFont="1" applyBorder="1" applyAlignment="1">
      <alignment horizontal="left" vertical="center"/>
    </xf>
    <xf numFmtId="223" fontId="14" fillId="52" borderId="19" xfId="0" applyNumberFormat="1" applyFont="1" applyFill="1" applyBorder="1" applyAlignment="1">
      <alignment horizontal="justify" vertical="center" wrapText="1"/>
    </xf>
    <xf numFmtId="223" fontId="16" fillId="0" borderId="0" xfId="0" applyNumberFormat="1" applyFont="1" applyAlignment="1">
      <alignment vertical="center"/>
    </xf>
    <xf numFmtId="223" fontId="7" fillId="52" borderId="19" xfId="0" applyNumberFormat="1" applyFont="1" applyFill="1" applyBorder="1" applyAlignment="1">
      <alignment vertical="center"/>
    </xf>
    <xf numFmtId="223" fontId="14" fillId="0" borderId="19" xfId="0" applyNumberFormat="1" applyFont="1" applyBorder="1" applyAlignment="1">
      <alignment horizontal="left" vertical="center" wrapText="1"/>
    </xf>
    <xf numFmtId="223" fontId="14" fillId="0" borderId="19" xfId="0" applyNumberFormat="1" applyFont="1" applyBorder="1" applyAlignment="1">
      <alignment horizontal="center" vertical="center" wrapText="1"/>
    </xf>
    <xf numFmtId="223" fontId="14" fillId="0" borderId="0" xfId="0" applyNumberFormat="1" applyFont="1" applyAlignment="1">
      <alignment vertical="center"/>
    </xf>
    <xf numFmtId="223" fontId="6" fillId="0" borderId="19" xfId="1303" applyNumberFormat="1" applyBorder="1" applyAlignment="1">
      <alignment vertical="center" wrapText="1"/>
    </xf>
    <xf numFmtId="223" fontId="6" fillId="0" borderId="19" xfId="1303" applyNumberFormat="1" applyBorder="1" applyAlignment="1">
      <alignment horizontal="center" vertical="center" wrapText="1"/>
    </xf>
    <xf numFmtId="223" fontId="6" fillId="0" borderId="19" xfId="0" quotePrefix="1" applyNumberFormat="1" applyFont="1" applyBorder="1" applyAlignment="1">
      <alignment horizontal="center" vertical="center" wrapText="1"/>
    </xf>
    <xf numFmtId="223" fontId="6" fillId="52" borderId="19" xfId="0" applyNumberFormat="1" applyFont="1" applyFill="1" applyBorder="1" applyAlignment="1">
      <alignment horizontal="justify" vertical="center" wrapText="1"/>
    </xf>
    <xf numFmtId="223" fontId="6" fillId="52" borderId="19" xfId="784" quotePrefix="1" applyNumberFormat="1" applyFont="1" applyFill="1" applyBorder="1" applyAlignment="1" applyProtection="1">
      <alignment horizontal="justify" vertical="center" wrapText="1"/>
    </xf>
    <xf numFmtId="223" fontId="6" fillId="0" borderId="22" xfId="0" applyNumberFormat="1" applyFont="1" applyBorder="1" applyAlignment="1">
      <alignment horizontal="center" vertical="center"/>
    </xf>
    <xf numFmtId="223" fontId="6" fillId="0" borderId="22" xfId="0" applyNumberFormat="1" applyFont="1" applyBorder="1" applyAlignment="1">
      <alignment horizontal="left" vertical="center" wrapText="1"/>
    </xf>
    <xf numFmtId="223" fontId="6" fillId="0" borderId="22" xfId="0" applyNumberFormat="1" applyFont="1" applyBorder="1" applyAlignment="1">
      <alignment horizontal="center" vertical="center" wrapText="1"/>
    </xf>
    <xf numFmtId="223" fontId="6" fillId="0" borderId="22" xfId="0" applyNumberFormat="1" applyFont="1" applyBorder="1" applyAlignment="1">
      <alignment vertical="center"/>
    </xf>
    <xf numFmtId="223" fontId="6" fillId="0" borderId="22" xfId="0" applyNumberFormat="1" applyFont="1" applyBorder="1" applyAlignment="1">
      <alignment horizontal="right" vertical="center"/>
    </xf>
    <xf numFmtId="223" fontId="6" fillId="52" borderId="22" xfId="0" applyNumberFormat="1" applyFont="1" applyFill="1" applyBorder="1" applyAlignment="1">
      <alignment horizontal="justify" vertical="center" wrapText="1"/>
    </xf>
    <xf numFmtId="3" fontId="129" fillId="0" borderId="23" xfId="0" quotePrefix="1" applyNumberFormat="1" applyFont="1" applyBorder="1" applyAlignment="1">
      <alignment horizontal="right" vertical="center" wrapText="1"/>
    </xf>
    <xf numFmtId="3" fontId="111" fillId="0" borderId="19" xfId="0" quotePrefix="1" applyNumberFormat="1" applyFont="1" applyBorder="1" applyAlignment="1">
      <alignment horizontal="right" vertical="center" wrapText="1"/>
    </xf>
    <xf numFmtId="3" fontId="121" fillId="0" borderId="19" xfId="0" quotePrefix="1" applyNumberFormat="1" applyFont="1" applyBorder="1" applyAlignment="1">
      <alignment horizontal="right" vertical="center" wrapText="1"/>
    </xf>
    <xf numFmtId="3" fontId="10" fillId="0" borderId="19" xfId="0" quotePrefix="1" applyNumberFormat="1" applyFont="1" applyBorder="1" applyAlignment="1">
      <alignment horizontal="right" vertical="center" wrapText="1"/>
    </xf>
    <xf numFmtId="3" fontId="112" fillId="0" borderId="19" xfId="0" quotePrefix="1" applyNumberFormat="1" applyFont="1" applyBorder="1" applyAlignment="1">
      <alignment horizontal="right" vertical="center" wrapText="1"/>
    </xf>
    <xf numFmtId="3" fontId="129" fillId="0" borderId="19" xfId="0" quotePrefix="1" applyNumberFormat="1" applyFont="1" applyBorder="1" applyAlignment="1">
      <alignment horizontal="right" vertical="center" wrapText="1"/>
    </xf>
    <xf numFmtId="3" fontId="129" fillId="0" borderId="19" xfId="0" applyNumberFormat="1" applyFont="1" applyBorder="1" applyAlignment="1">
      <alignment horizontal="right" vertical="center" wrapText="1"/>
    </xf>
    <xf numFmtId="3" fontId="130" fillId="0" borderId="19" xfId="0" applyNumberFormat="1" applyFont="1" applyBorder="1" applyAlignment="1">
      <alignment horizontal="right" vertical="center" wrapText="1"/>
    </xf>
    <xf numFmtId="3" fontId="111" fillId="0" borderId="19" xfId="0" applyNumberFormat="1" applyFont="1" applyBorder="1" applyAlignment="1">
      <alignment horizontal="right" vertical="center" wrapText="1"/>
    </xf>
    <xf numFmtId="3" fontId="121" fillId="0" borderId="19" xfId="0" applyNumberFormat="1" applyFont="1" applyBorder="1" applyAlignment="1">
      <alignment horizontal="right" vertical="center" wrapText="1"/>
    </xf>
    <xf numFmtId="3" fontId="10" fillId="0" borderId="19" xfId="0" applyNumberFormat="1" applyFont="1" applyBorder="1" applyAlignment="1">
      <alignment horizontal="right" vertical="center" wrapText="1"/>
    </xf>
    <xf numFmtId="3" fontId="112" fillId="0" borderId="19" xfId="0" applyNumberFormat="1" applyFont="1" applyBorder="1" applyAlignment="1">
      <alignment horizontal="right" vertical="center" wrapText="1"/>
    </xf>
    <xf numFmtId="3" fontId="6" fillId="0" borderId="22" xfId="0" applyNumberFormat="1" applyFont="1" applyBorder="1" applyAlignment="1">
      <alignment horizontal="center" vertical="center"/>
    </xf>
    <xf numFmtId="3" fontId="6" fillId="0" borderId="22" xfId="0" applyNumberFormat="1" applyFont="1" applyBorder="1" applyAlignment="1">
      <alignment horizontal="left" vertical="center" wrapText="1"/>
    </xf>
    <xf numFmtId="3" fontId="6" fillId="0" borderId="22" xfId="0" applyNumberFormat="1" applyFont="1" applyBorder="1" applyAlignment="1">
      <alignment horizontal="center" vertical="center" wrapText="1"/>
    </xf>
    <xf numFmtId="3" fontId="6" fillId="0" borderId="22" xfId="0" applyNumberFormat="1" applyFont="1" applyBorder="1" applyAlignment="1">
      <alignment vertical="center"/>
    </xf>
    <xf numFmtId="3" fontId="112" fillId="0" borderId="0" xfId="0" applyNumberFormat="1" applyFont="1" applyAlignment="1">
      <alignment horizontal="center"/>
    </xf>
    <xf numFmtId="3" fontId="10" fillId="0" borderId="0" xfId="0" applyNumberFormat="1" applyFont="1"/>
    <xf numFmtId="3" fontId="6" fillId="0" borderId="22" xfId="0" applyNumberFormat="1" applyFont="1" applyBorder="1" applyAlignment="1">
      <alignment horizontal="justify" vertical="center" wrapText="1"/>
    </xf>
    <xf numFmtId="3" fontId="10" fillId="0" borderId="22" xfId="0" applyNumberFormat="1" applyFont="1" applyBorder="1" applyAlignment="1">
      <alignment horizontal="right" vertical="center" wrapText="1"/>
    </xf>
    <xf numFmtId="3" fontId="112" fillId="0" borderId="22" xfId="0" applyNumberFormat="1" applyFont="1" applyBorder="1" applyAlignment="1">
      <alignment horizontal="right" vertical="center" wrapText="1"/>
    </xf>
    <xf numFmtId="3" fontId="10" fillId="0" borderId="0" xfId="0" applyNumberFormat="1" applyFont="1" applyAlignment="1">
      <alignment vertical="center"/>
    </xf>
    <xf numFmtId="3" fontId="123" fillId="0" borderId="9" xfId="0" quotePrefix="1" applyNumberFormat="1" applyFont="1" applyBorder="1" applyAlignment="1">
      <alignment horizontal="center" vertical="center"/>
    </xf>
    <xf numFmtId="3" fontId="123" fillId="0" borderId="9" xfId="0" quotePrefix="1" applyNumberFormat="1" applyFont="1" applyBorder="1" applyAlignment="1">
      <alignment horizontal="center" vertical="center" wrapText="1"/>
    </xf>
    <xf numFmtId="3" fontId="128" fillId="0" borderId="9" xfId="0" quotePrefix="1" applyNumberFormat="1" applyFont="1" applyBorder="1" applyAlignment="1">
      <alignment horizontal="center" vertical="center"/>
    </xf>
    <xf numFmtId="3" fontId="123" fillId="0" borderId="0" xfId="0" applyNumberFormat="1" applyFont="1"/>
    <xf numFmtId="3" fontId="129" fillId="0" borderId="23" xfId="0" quotePrefix="1" applyNumberFormat="1" applyFont="1" applyBorder="1" applyAlignment="1">
      <alignment horizontal="center" vertical="center"/>
    </xf>
    <xf numFmtId="3" fontId="129" fillId="0" borderId="23" xfId="0" applyNumberFormat="1" applyFont="1" applyBorder="1" applyAlignment="1">
      <alignment horizontal="center" vertical="center"/>
    </xf>
    <xf numFmtId="3" fontId="129" fillId="0" borderId="0" xfId="0" applyNumberFormat="1" applyFont="1"/>
    <xf numFmtId="3" fontId="111" fillId="0" borderId="19" xfId="0" quotePrefix="1" applyNumberFormat="1" applyFont="1" applyBorder="1" applyAlignment="1">
      <alignment horizontal="center" vertical="center"/>
    </xf>
    <xf numFmtId="3" fontId="111" fillId="0" borderId="19" xfId="0" quotePrefix="1" applyNumberFormat="1" applyFont="1" applyBorder="1" applyAlignment="1">
      <alignment horizontal="left" vertical="center"/>
    </xf>
    <xf numFmtId="3" fontId="111" fillId="0" borderId="0" xfId="0" applyNumberFormat="1" applyFont="1"/>
    <xf numFmtId="3" fontId="10" fillId="0" borderId="19" xfId="0" quotePrefix="1" applyNumberFormat="1" applyFont="1" applyBorder="1" applyAlignment="1">
      <alignment horizontal="center" vertical="center"/>
    </xf>
    <xf numFmtId="3" fontId="10" fillId="0" borderId="19" xfId="0" quotePrefix="1" applyNumberFormat="1" applyFont="1" applyBorder="1" applyAlignment="1">
      <alignment horizontal="left" vertical="center"/>
    </xf>
    <xf numFmtId="3" fontId="112" fillId="0" borderId="19" xfId="0" quotePrefix="1" applyNumberFormat="1" applyFont="1" applyBorder="1" applyAlignment="1">
      <alignment horizontal="center" vertical="center"/>
    </xf>
    <xf numFmtId="3" fontId="112" fillId="0" borderId="19" xfId="0" quotePrefix="1" applyNumberFormat="1" applyFont="1" applyBorder="1" applyAlignment="1">
      <alignment horizontal="left" vertical="center"/>
    </xf>
    <xf numFmtId="3" fontId="112" fillId="0" borderId="0" xfId="0" applyNumberFormat="1" applyFont="1"/>
    <xf numFmtId="3" fontId="112" fillId="0" borderId="19" xfId="0" quotePrefix="1" applyNumberFormat="1" applyFont="1" applyBorder="1" applyAlignment="1">
      <alignment horizontal="center" vertical="center" wrapText="1"/>
    </xf>
    <xf numFmtId="3" fontId="10" fillId="0" borderId="0" xfId="0" applyNumberFormat="1" applyFont="1" applyAlignment="1">
      <alignment vertical="top"/>
    </xf>
    <xf numFmtId="3" fontId="112" fillId="0" borderId="19" xfId="0" quotePrefix="1" applyNumberFormat="1" applyFont="1" applyBorder="1" applyAlignment="1">
      <alignment horizontal="left" vertical="center" wrapText="1"/>
    </xf>
    <xf numFmtId="3" fontId="129" fillId="0" borderId="19" xfId="0" applyNumberFormat="1" applyFont="1" applyBorder="1" applyAlignment="1">
      <alignment horizontal="center" vertical="center"/>
    </xf>
    <xf numFmtId="3" fontId="111" fillId="0" borderId="19" xfId="0" applyNumberFormat="1" applyFont="1" applyBorder="1" applyAlignment="1">
      <alignment horizontal="right" vertical="center"/>
    </xf>
    <xf numFmtId="3" fontId="111" fillId="0" borderId="19" xfId="0" applyNumberFormat="1" applyFont="1" applyBorder="1" applyAlignment="1">
      <alignment vertical="center" wrapText="1"/>
    </xf>
    <xf numFmtId="3" fontId="10" fillId="0" borderId="19" xfId="0" applyNumberFormat="1" applyFont="1" applyBorder="1" applyAlignment="1">
      <alignment horizontal="right" vertical="center"/>
    </xf>
    <xf numFmtId="3" fontId="10" fillId="0" borderId="19" xfId="0" applyNumberFormat="1" applyFont="1" applyBorder="1" applyAlignment="1">
      <alignment vertical="center" wrapText="1"/>
    </xf>
    <xf numFmtId="3" fontId="112" fillId="0" borderId="19" xfId="0" applyNumberFormat="1" applyFont="1" applyBorder="1" applyAlignment="1">
      <alignment horizontal="right" vertical="center"/>
    </xf>
    <xf numFmtId="3" fontId="112" fillId="0" borderId="19" xfId="0" applyNumberFormat="1" applyFont="1" applyBorder="1" applyAlignment="1">
      <alignment vertical="center" wrapText="1"/>
    </xf>
    <xf numFmtId="3" fontId="10" fillId="0" borderId="22" xfId="0" applyNumberFormat="1" applyFont="1" applyBorder="1" applyAlignment="1">
      <alignment horizontal="right" vertical="center"/>
    </xf>
    <xf numFmtId="3" fontId="10" fillId="0" borderId="22" xfId="0" applyNumberFormat="1" applyFont="1" applyBorder="1" applyAlignment="1">
      <alignment vertical="center" wrapText="1"/>
    </xf>
    <xf numFmtId="223" fontId="6" fillId="0" borderId="19" xfId="0" applyNumberFormat="1" applyFont="1" applyBorder="1" applyAlignment="1">
      <alignment horizontal="center" vertical="center" wrapText="1"/>
    </xf>
    <xf numFmtId="3" fontId="6" fillId="0" borderId="19" xfId="862" applyNumberFormat="1" applyFont="1" applyBorder="1" applyAlignment="1">
      <alignment horizontal="center" vertical="top" wrapText="1" shrinkToFit="1"/>
    </xf>
    <xf numFmtId="3" fontId="130" fillId="0" borderId="19" xfId="0" quotePrefix="1" applyNumberFormat="1" applyFont="1" applyBorder="1" applyAlignment="1">
      <alignment horizontal="right" vertical="center" wrapText="1"/>
    </xf>
    <xf numFmtId="3" fontId="129" fillId="0" borderId="23" xfId="0" applyNumberFormat="1" applyFont="1" applyBorder="1" applyAlignment="1">
      <alignment vertical="center"/>
    </xf>
    <xf numFmtId="3" fontId="111" fillId="0" borderId="19" xfId="0" applyNumberFormat="1" applyFont="1" applyBorder="1" applyAlignment="1">
      <alignment vertical="center"/>
    </xf>
    <xf numFmtId="3" fontId="10" fillId="0" borderId="19" xfId="0" applyNumberFormat="1" applyFont="1" applyBorder="1" applyAlignment="1">
      <alignment vertical="center"/>
    </xf>
    <xf numFmtId="3" fontId="112" fillId="0" borderId="19" xfId="0" applyNumberFormat="1" applyFont="1" applyBorder="1" applyAlignment="1">
      <alignment vertical="center"/>
    </xf>
    <xf numFmtId="3" fontId="10" fillId="0" borderId="22" xfId="0" applyNumberFormat="1" applyFont="1" applyBorder="1" applyAlignment="1">
      <alignment vertical="center"/>
    </xf>
    <xf numFmtId="0" fontId="7" fillId="0" borderId="34" xfId="1306" applyFont="1" applyBorder="1" applyAlignment="1">
      <alignment horizontal="right" vertical="center"/>
    </xf>
    <xf numFmtId="0" fontId="7" fillId="0" borderId="34" xfId="1306" applyFont="1" applyBorder="1" applyAlignment="1">
      <alignment vertical="center" wrapText="1"/>
    </xf>
    <xf numFmtId="0" fontId="7" fillId="0" borderId="34" xfId="1306" applyFont="1" applyBorder="1" applyAlignment="1">
      <alignment horizontal="center" vertical="center" wrapText="1"/>
    </xf>
    <xf numFmtId="3" fontId="7" fillId="0" borderId="34" xfId="1306" applyNumberFormat="1" applyFont="1" applyBorder="1" applyAlignment="1">
      <alignment horizontal="right" vertical="center" wrapText="1"/>
    </xf>
    <xf numFmtId="0" fontId="7" fillId="0" borderId="34" xfId="1306" applyFont="1" applyBorder="1"/>
    <xf numFmtId="0" fontId="6" fillId="0" borderId="34" xfId="1306" applyBorder="1" applyAlignment="1">
      <alignment horizontal="right" vertical="center"/>
    </xf>
    <xf numFmtId="0" fontId="6" fillId="0" borderId="34" xfId="1306" applyBorder="1" applyAlignment="1">
      <alignment vertical="center" wrapText="1"/>
    </xf>
    <xf numFmtId="0" fontId="6" fillId="0" borderId="34" xfId="1306" applyBorder="1" applyAlignment="1">
      <alignment horizontal="center" vertical="center" wrapText="1"/>
    </xf>
    <xf numFmtId="3" fontId="6" fillId="0" borderId="34" xfId="1306" applyNumberFormat="1" applyBorder="1" applyAlignment="1">
      <alignment horizontal="right" vertical="center" wrapText="1"/>
    </xf>
    <xf numFmtId="0" fontId="6" fillId="0" borderId="34" xfId="1306" applyBorder="1"/>
    <xf numFmtId="0" fontId="6" fillId="0" borderId="0" xfId="0" applyFont="1"/>
    <xf numFmtId="3" fontId="7" fillId="0" borderId="0" xfId="0" applyNumberFormat="1" applyFont="1" applyAlignment="1">
      <alignment vertical="top"/>
    </xf>
    <xf numFmtId="3" fontId="7" fillId="0" borderId="19" xfId="0" applyNumberFormat="1" applyFont="1" applyBorder="1" applyAlignment="1">
      <alignment horizontal="center" vertical="top"/>
    </xf>
    <xf numFmtId="3" fontId="7" fillId="0" borderId="19" xfId="0" applyNumberFormat="1" applyFont="1" applyBorder="1" applyAlignment="1">
      <alignment vertical="top"/>
    </xf>
    <xf numFmtId="3" fontId="14" fillId="0" borderId="19" xfId="0" applyNumberFormat="1" applyFont="1" applyBorder="1" applyAlignment="1">
      <alignment vertical="top"/>
    </xf>
    <xf numFmtId="3" fontId="14" fillId="0" borderId="0" xfId="0" applyNumberFormat="1" applyFont="1" applyAlignment="1">
      <alignment vertical="top"/>
    </xf>
    <xf numFmtId="3" fontId="6" fillId="0" borderId="0" xfId="0" applyNumberFormat="1" applyFont="1" applyAlignment="1">
      <alignment vertical="top"/>
    </xf>
    <xf numFmtId="3" fontId="6" fillId="0" borderId="19" xfId="784" quotePrefix="1" applyNumberFormat="1" applyFont="1" applyFill="1" applyBorder="1" applyAlignment="1" applyProtection="1">
      <alignment horizontal="justify" vertical="top" wrapText="1"/>
    </xf>
    <xf numFmtId="3" fontId="7" fillId="0" borderId="19" xfId="784" quotePrefix="1" applyNumberFormat="1" applyFont="1" applyFill="1" applyBorder="1" applyAlignment="1" applyProtection="1">
      <alignment horizontal="justify" vertical="top" wrapText="1"/>
    </xf>
    <xf numFmtId="3" fontId="14" fillId="0" borderId="19" xfId="784" quotePrefix="1" applyNumberFormat="1" applyFont="1" applyFill="1" applyBorder="1" applyAlignment="1" applyProtection="1">
      <alignment horizontal="justify" vertical="top" wrapText="1"/>
    </xf>
    <xf numFmtId="3" fontId="132" fillId="0" borderId="19" xfId="784" applyNumberFormat="1" applyFont="1" applyFill="1" applyBorder="1" applyAlignment="1" applyProtection="1">
      <alignment horizontal="center" vertical="top" wrapText="1" shrinkToFit="1"/>
    </xf>
    <xf numFmtId="3" fontId="133" fillId="0" borderId="19" xfId="784" applyNumberFormat="1" applyFont="1" applyFill="1" applyBorder="1" applyAlignment="1" applyProtection="1">
      <alignment horizontal="center" vertical="top" wrapText="1" shrinkToFit="1"/>
    </xf>
    <xf numFmtId="3" fontId="6" fillId="0" borderId="19" xfId="0" applyNumberFormat="1" applyFont="1" applyBorder="1" applyAlignment="1">
      <alignment horizontal="center" vertical="top"/>
    </xf>
    <xf numFmtId="3" fontId="6" fillId="0" borderId="19" xfId="0" applyNumberFormat="1" applyFont="1" applyBorder="1" applyAlignment="1">
      <alignment horizontal="left" vertical="top" wrapText="1"/>
    </xf>
    <xf numFmtId="3" fontId="14" fillId="0" borderId="19" xfId="0" applyNumberFormat="1" applyFont="1" applyBorder="1" applyAlignment="1">
      <alignment horizontal="right" vertical="top"/>
    </xf>
    <xf numFmtId="3" fontId="6" fillId="0" borderId="19" xfId="0" applyNumberFormat="1" applyFont="1" applyBorder="1" applyAlignment="1">
      <alignment horizontal="right" vertical="top"/>
    </xf>
    <xf numFmtId="3" fontId="7" fillId="0" borderId="19" xfId="943" quotePrefix="1" applyNumberFormat="1" applyFont="1" applyBorder="1" applyAlignment="1">
      <alignment vertical="top" wrapText="1" shrinkToFit="1"/>
    </xf>
    <xf numFmtId="3" fontId="132" fillId="0" borderId="19" xfId="925" applyNumberFormat="1" applyFont="1" applyBorder="1" applyAlignment="1">
      <alignment horizontal="center" vertical="top" wrapText="1"/>
    </xf>
    <xf numFmtId="3" fontId="7" fillId="0" borderId="19" xfId="1367" applyNumberFormat="1" applyFont="1" applyBorder="1" applyAlignment="1">
      <alignment horizontal="center" vertical="top" wrapText="1"/>
    </xf>
    <xf numFmtId="3" fontId="7" fillId="0" borderId="19" xfId="0" applyNumberFormat="1" applyFont="1" applyBorder="1" applyAlignment="1">
      <alignment horizontal="right" vertical="top" wrapText="1"/>
    </xf>
    <xf numFmtId="223" fontId="6" fillId="0" borderId="37" xfId="0" applyNumberFormat="1" applyFont="1" applyBorder="1" applyAlignment="1">
      <alignment horizontal="left" vertical="center"/>
    </xf>
    <xf numFmtId="223" fontId="6" fillId="0" borderId="37" xfId="0" applyNumberFormat="1" applyFont="1" applyBorder="1" applyAlignment="1">
      <alignment horizontal="center" vertical="center"/>
    </xf>
    <xf numFmtId="223" fontId="6" fillId="0" borderId="37" xfId="0" applyNumberFormat="1" applyFont="1" applyBorder="1" applyAlignment="1">
      <alignment vertical="center"/>
    </xf>
    <xf numFmtId="223" fontId="6" fillId="0" borderId="37" xfId="0" applyNumberFormat="1" applyFont="1" applyBorder="1" applyAlignment="1">
      <alignment horizontal="right" vertical="center"/>
    </xf>
    <xf numFmtId="223" fontId="6" fillId="52" borderId="37" xfId="0" applyNumberFormat="1" applyFont="1" applyFill="1" applyBorder="1" applyAlignment="1">
      <alignment horizontal="justify" vertical="center" wrapText="1"/>
    </xf>
    <xf numFmtId="223" fontId="16" fillId="52" borderId="19" xfId="784" quotePrefix="1" applyNumberFormat="1" applyFont="1" applyFill="1" applyBorder="1" applyAlignment="1" applyProtection="1">
      <alignment horizontal="center" vertical="center" wrapText="1"/>
    </xf>
    <xf numFmtId="3" fontId="111" fillId="0" borderId="9" xfId="0" applyNumberFormat="1" applyFont="1" applyBorder="1" applyAlignment="1">
      <alignment horizontal="center" vertical="center" wrapText="1"/>
    </xf>
    <xf numFmtId="3" fontId="112" fillId="0" borderId="2" xfId="0" applyNumberFormat="1" applyFont="1" applyBorder="1" applyAlignment="1">
      <alignment horizontal="right"/>
    </xf>
    <xf numFmtId="3" fontId="112" fillId="0" borderId="9" xfId="0" applyNumberFormat="1" applyFont="1" applyBorder="1" applyAlignment="1">
      <alignment horizontal="center" vertical="center" wrapText="1"/>
    </xf>
    <xf numFmtId="3" fontId="6" fillId="52" borderId="19" xfId="0" applyNumberFormat="1" applyFont="1" applyFill="1" applyBorder="1" applyAlignment="1">
      <alignment horizontal="center" vertical="center" wrapText="1"/>
    </xf>
    <xf numFmtId="223" fontId="11" fillId="0" borderId="23" xfId="0" applyNumberFormat="1" applyFont="1" applyBorder="1" applyAlignment="1">
      <alignment horizontal="center" vertical="center"/>
    </xf>
    <xf numFmtId="223" fontId="11" fillId="0" borderId="23" xfId="0" applyNumberFormat="1" applyFont="1" applyBorder="1" applyAlignment="1">
      <alignment horizontal="right" vertical="center"/>
    </xf>
    <xf numFmtId="223" fontId="11" fillId="52" borderId="23" xfId="0" applyNumberFormat="1" applyFont="1" applyFill="1" applyBorder="1" applyAlignment="1">
      <alignment horizontal="justify" vertical="center" wrapText="1"/>
    </xf>
    <xf numFmtId="223" fontId="7" fillId="0" borderId="19" xfId="0" applyNumberFormat="1" applyFont="1" applyBorder="1" applyAlignment="1">
      <alignment horizontal="left" vertical="center" wrapText="1"/>
    </xf>
    <xf numFmtId="223" fontId="86" fillId="0" borderId="19" xfId="0" applyNumberFormat="1" applyFont="1" applyBorder="1" applyAlignment="1">
      <alignment horizontal="left" vertical="center"/>
    </xf>
    <xf numFmtId="223" fontId="7" fillId="0" borderId="19" xfId="0" applyNumberFormat="1" applyFont="1" applyBorder="1" applyAlignment="1">
      <alignment horizontal="left" vertical="center"/>
    </xf>
    <xf numFmtId="223" fontId="7" fillId="52" borderId="19" xfId="784" quotePrefix="1" applyNumberFormat="1" applyFont="1" applyFill="1" applyBorder="1" applyAlignment="1" applyProtection="1">
      <alignment horizontal="justify" vertical="center" wrapText="1"/>
    </xf>
    <xf numFmtId="0" fontId="6" fillId="0" borderId="19" xfId="1306" applyBorder="1" applyAlignment="1">
      <alignment vertical="top" wrapText="1"/>
    </xf>
    <xf numFmtId="0" fontId="6" fillId="0" borderId="19" xfId="1306" applyBorder="1" applyAlignment="1">
      <alignment horizontal="center" vertical="top" wrapText="1"/>
    </xf>
    <xf numFmtId="223" fontId="14" fillId="52" borderId="19" xfId="784" quotePrefix="1" applyNumberFormat="1" applyFont="1" applyFill="1" applyBorder="1" applyAlignment="1" applyProtection="1">
      <alignment horizontal="justify" vertical="center" wrapText="1"/>
    </xf>
    <xf numFmtId="3" fontId="16" fillId="52" borderId="19" xfId="784" quotePrefix="1" applyNumberFormat="1" applyFont="1" applyFill="1" applyBorder="1" applyAlignment="1" applyProtection="1">
      <alignment horizontal="center" vertical="top" wrapText="1"/>
    </xf>
    <xf numFmtId="3" fontId="10" fillId="0" borderId="2" xfId="0" applyNumberFormat="1" applyFont="1" applyBorder="1"/>
    <xf numFmtId="3" fontId="10" fillId="0" borderId="2" xfId="0" applyNumberFormat="1" applyFont="1" applyBorder="1" applyAlignment="1">
      <alignment horizontal="right"/>
    </xf>
    <xf numFmtId="3" fontId="10" fillId="0" borderId="2" xfId="0" applyNumberFormat="1" applyFont="1" applyBorder="1" applyAlignment="1">
      <alignment horizontal="right" vertical="center"/>
    </xf>
    <xf numFmtId="222" fontId="6" fillId="0" borderId="0" xfId="0" applyNumberFormat="1" applyFont="1" applyAlignment="1">
      <alignment vertical="center"/>
    </xf>
    <xf numFmtId="222" fontId="6" fillId="0" borderId="0" xfId="0" applyNumberFormat="1" applyFont="1" applyAlignment="1">
      <alignment horizontal="right" vertical="center"/>
    </xf>
    <xf numFmtId="222" fontId="6" fillId="52" borderId="0" xfId="0" applyNumberFormat="1" applyFont="1" applyFill="1" applyAlignment="1">
      <alignment horizontal="justify" vertical="center" wrapText="1"/>
    </xf>
    <xf numFmtId="222" fontId="113" fillId="0" borderId="0" xfId="0" applyNumberFormat="1" applyFont="1" applyAlignment="1">
      <alignment horizontal="center" vertical="center"/>
    </xf>
    <xf numFmtId="222" fontId="6" fillId="0" borderId="33" xfId="0" applyNumberFormat="1" applyFont="1" applyBorder="1" applyAlignment="1">
      <alignment horizontal="center" vertical="center"/>
    </xf>
    <xf numFmtId="222" fontId="6" fillId="0" borderId="0" xfId="0" applyNumberFormat="1" applyFont="1" applyAlignment="1">
      <alignment horizontal="left" vertical="center"/>
    </xf>
    <xf numFmtId="222" fontId="6" fillId="0" borderId="0" xfId="0" applyNumberFormat="1" applyFont="1" applyAlignment="1">
      <alignment horizontal="center" vertical="center"/>
    </xf>
    <xf numFmtId="222" fontId="10" fillId="0" borderId="9" xfId="0" applyNumberFormat="1" applyFont="1" applyBorder="1" applyAlignment="1">
      <alignment vertical="center"/>
    </xf>
    <xf numFmtId="222" fontId="10" fillId="0" borderId="9" xfId="0" applyNumberFormat="1" applyFont="1" applyBorder="1" applyAlignment="1">
      <alignment horizontal="right" vertical="center"/>
    </xf>
    <xf numFmtId="222" fontId="111" fillId="0" borderId="9" xfId="0" applyNumberFormat="1" applyFont="1" applyBorder="1" applyAlignment="1">
      <alignment horizontal="center" vertical="center" wrapText="1"/>
    </xf>
    <xf numFmtId="222" fontId="111" fillId="0" borderId="15" xfId="0" applyNumberFormat="1" applyFont="1" applyBorder="1" applyAlignment="1">
      <alignment horizontal="center" vertical="center" wrapText="1"/>
    </xf>
    <xf numFmtId="222" fontId="6" fillId="0" borderId="0" xfId="0" applyNumberFormat="1" applyFont="1" applyAlignment="1">
      <alignment vertical="center" wrapText="1"/>
    </xf>
    <xf numFmtId="222" fontId="10" fillId="0" borderId="18" xfId="0" quotePrefix="1" applyNumberFormat="1" applyFont="1" applyBorder="1" applyAlignment="1">
      <alignment horizontal="center" vertical="center" wrapText="1"/>
    </xf>
    <xf numFmtId="222" fontId="10" fillId="0" borderId="18" xfId="0" applyNumberFormat="1" applyFont="1" applyBorder="1" applyAlignment="1">
      <alignment horizontal="right" vertical="center" wrapText="1"/>
    </xf>
    <xf numFmtId="222" fontId="10" fillId="0" borderId="18" xfId="0" applyNumberFormat="1" applyFont="1" applyBorder="1" applyAlignment="1">
      <alignment horizontal="center" vertical="center" wrapText="1"/>
    </xf>
    <xf numFmtId="222" fontId="10" fillId="52" borderId="18" xfId="0" quotePrefix="1" applyNumberFormat="1" applyFont="1" applyFill="1" applyBorder="1" applyAlignment="1">
      <alignment horizontal="center" vertical="center" wrapText="1"/>
    </xf>
    <xf numFmtId="222" fontId="11" fillId="0" borderId="23" xfId="0" applyNumberFormat="1" applyFont="1" applyBorder="1" applyAlignment="1">
      <alignment horizontal="right" vertical="center"/>
    </xf>
    <xf numFmtId="222" fontId="11" fillId="52" borderId="23" xfId="0" applyNumberFormat="1" applyFont="1" applyFill="1" applyBorder="1" applyAlignment="1">
      <alignment horizontal="justify" vertical="center" wrapText="1"/>
    </xf>
    <xf numFmtId="222" fontId="11" fillId="0" borderId="0" xfId="0" applyNumberFormat="1" applyFont="1" applyAlignment="1">
      <alignment vertical="center"/>
    </xf>
    <xf numFmtId="222" fontId="7" fillId="0" borderId="19" xfId="0" applyNumberFormat="1" applyFont="1" applyBorder="1" applyAlignment="1">
      <alignment vertical="center"/>
    </xf>
    <xf numFmtId="222" fontId="7" fillId="52" borderId="19" xfId="0" applyNumberFormat="1" applyFont="1" applyFill="1" applyBorder="1" applyAlignment="1">
      <alignment horizontal="justify" vertical="center" wrapText="1"/>
    </xf>
    <xf numFmtId="222" fontId="7" fillId="0" borderId="0" xfId="0" applyNumberFormat="1" applyFont="1" applyAlignment="1">
      <alignment vertical="center"/>
    </xf>
    <xf numFmtId="222" fontId="6" fillId="0" borderId="19" xfId="0" applyNumberFormat="1" applyFont="1" applyBorder="1" applyAlignment="1">
      <alignment horizontal="right" vertical="center"/>
    </xf>
    <xf numFmtId="222" fontId="14" fillId="0" borderId="19" xfId="0" applyNumberFormat="1" applyFont="1" applyBorder="1" applyAlignment="1">
      <alignment horizontal="center" vertical="center"/>
    </xf>
    <xf numFmtId="222" fontId="14" fillId="52" borderId="19" xfId="0" applyNumberFormat="1" applyFont="1" applyFill="1" applyBorder="1" applyAlignment="1">
      <alignment horizontal="justify" vertical="center" wrapText="1"/>
    </xf>
    <xf numFmtId="222" fontId="16" fillId="0" borderId="0" xfId="0" applyNumberFormat="1" applyFont="1" applyAlignment="1">
      <alignment vertical="center"/>
    </xf>
    <xf numFmtId="222" fontId="7" fillId="0" borderId="19" xfId="0" applyNumberFormat="1" applyFont="1" applyBorder="1" applyAlignment="1">
      <alignment horizontal="right" vertical="center"/>
    </xf>
    <xf numFmtId="222" fontId="14" fillId="0" borderId="19" xfId="0" applyNumberFormat="1" applyFont="1" applyBorder="1" applyAlignment="1">
      <alignment horizontal="right" vertical="center"/>
    </xf>
    <xf numFmtId="222" fontId="14" fillId="0" borderId="19" xfId="0" applyNumberFormat="1" applyFont="1" applyBorder="1" applyAlignment="1">
      <alignment vertical="center"/>
    </xf>
    <xf numFmtId="222" fontId="14" fillId="0" borderId="0" xfId="0" applyNumberFormat="1" applyFont="1" applyAlignment="1">
      <alignment vertical="center"/>
    </xf>
    <xf numFmtId="3" fontId="6" fillId="0" borderId="19" xfId="0" applyNumberFormat="1" applyFont="1" applyBorder="1" applyAlignment="1">
      <alignment horizontal="left" vertical="center" wrapText="1"/>
    </xf>
    <xf numFmtId="3" fontId="6" fillId="0" borderId="19" xfId="0" applyNumberFormat="1" applyFont="1" applyBorder="1" applyAlignment="1">
      <alignment horizontal="center" vertical="center" wrapText="1"/>
    </xf>
    <xf numFmtId="222" fontId="6" fillId="52" borderId="19" xfId="0" applyNumberFormat="1" applyFont="1" applyFill="1" applyBorder="1" applyAlignment="1">
      <alignment horizontal="justify" vertical="center" wrapText="1"/>
    </xf>
    <xf numFmtId="222" fontId="6" fillId="0" borderId="19" xfId="0" applyNumberFormat="1" applyFont="1" applyBorder="1" applyAlignment="1">
      <alignment vertical="center"/>
    </xf>
    <xf numFmtId="3" fontId="123" fillId="0" borderId="19" xfId="0" applyNumberFormat="1" applyFont="1" applyBorder="1" applyAlignment="1">
      <alignment horizontal="right" vertical="top" wrapText="1"/>
    </xf>
    <xf numFmtId="222" fontId="16" fillId="52" borderId="19" xfId="784" quotePrefix="1" applyNumberFormat="1" applyFont="1" applyFill="1" applyBorder="1" applyAlignment="1" applyProtection="1">
      <alignment horizontal="justify" vertical="center" wrapText="1"/>
    </xf>
    <xf numFmtId="3" fontId="14" fillId="0" borderId="19" xfId="0" applyNumberFormat="1" applyFont="1" applyBorder="1" applyAlignment="1">
      <alignment horizontal="left" vertical="center" wrapText="1"/>
    </xf>
    <xf numFmtId="3" fontId="6" fillId="52" borderId="19" xfId="0" applyNumberFormat="1" applyFont="1" applyFill="1" applyBorder="1" applyAlignment="1">
      <alignment horizontal="right" vertical="center" wrapText="1"/>
    </xf>
    <xf numFmtId="222" fontId="6" fillId="52" borderId="19" xfId="784" quotePrefix="1" applyNumberFormat="1" applyFont="1" applyFill="1" applyBorder="1" applyAlignment="1" applyProtection="1">
      <alignment horizontal="justify" vertical="center" wrapText="1"/>
    </xf>
    <xf numFmtId="3" fontId="6" fillId="0" borderId="19" xfId="0" applyNumberFormat="1" applyFont="1" applyBorder="1" applyAlignment="1">
      <alignment horizontal="right" vertical="center" wrapText="1"/>
    </xf>
    <xf numFmtId="0" fontId="16" fillId="0" borderId="19" xfId="0" quotePrefix="1" applyFont="1" applyBorder="1" applyAlignment="1">
      <alignment horizontal="center" vertical="center" wrapText="1"/>
    </xf>
    <xf numFmtId="3" fontId="6" fillId="0" borderId="19" xfId="0" applyNumberFormat="1" applyFont="1" applyBorder="1" applyAlignment="1">
      <alignment horizontal="right" vertical="center"/>
    </xf>
    <xf numFmtId="222" fontId="7" fillId="52" borderId="19" xfId="784" quotePrefix="1" applyNumberFormat="1" applyFont="1" applyFill="1" applyBorder="1" applyAlignment="1" applyProtection="1">
      <alignment horizontal="justify" vertical="center" wrapText="1"/>
    </xf>
    <xf numFmtId="222" fontId="14" fillId="52" borderId="19" xfId="784" quotePrefix="1" applyNumberFormat="1" applyFont="1" applyFill="1" applyBorder="1" applyAlignment="1" applyProtection="1">
      <alignment horizontal="justify" vertical="center" wrapText="1"/>
    </xf>
    <xf numFmtId="3" fontId="6" fillId="0" borderId="19" xfId="1367" applyNumberFormat="1" applyFont="1" applyBorder="1" applyAlignment="1">
      <alignment horizontal="center" vertical="center" wrapText="1"/>
    </xf>
    <xf numFmtId="3" fontId="6" fillId="0" borderId="19" xfId="1367" applyNumberFormat="1" applyFont="1" applyBorder="1" applyAlignment="1">
      <alignment horizontal="right" vertical="center" wrapText="1" shrinkToFit="1"/>
    </xf>
    <xf numFmtId="3" fontId="84" fillId="0" borderId="19" xfId="724" applyNumberFormat="1" applyFont="1" applyFill="1" applyBorder="1" applyAlignment="1">
      <alignment horizontal="right" vertical="center" wrapText="1" shrinkToFit="1"/>
    </xf>
    <xf numFmtId="3" fontId="6" fillId="0" borderId="19" xfId="991" applyNumberFormat="1" applyFont="1" applyBorder="1" applyAlignment="1">
      <alignment horizontal="right" vertical="center" wrapText="1" shrinkToFit="1"/>
    </xf>
    <xf numFmtId="3" fontId="11" fillId="0" borderId="23" xfId="0" applyNumberFormat="1" applyFont="1" applyBorder="1" applyAlignment="1">
      <alignment horizontal="center" vertical="center"/>
    </xf>
    <xf numFmtId="3" fontId="11" fillId="0" borderId="23" xfId="0" applyNumberFormat="1" applyFont="1" applyBorder="1" applyAlignment="1">
      <alignment horizontal="right" vertical="center"/>
    </xf>
    <xf numFmtId="3" fontId="7" fillId="0" borderId="19" xfId="0" applyNumberFormat="1" applyFont="1" applyBorder="1" applyAlignment="1">
      <alignment horizontal="center" vertical="center"/>
    </xf>
    <xf numFmtId="3" fontId="7" fillId="0" borderId="19" xfId="0" applyNumberFormat="1" applyFont="1" applyBorder="1" applyAlignment="1">
      <alignment horizontal="left" vertical="center" wrapText="1"/>
    </xf>
    <xf numFmtId="3" fontId="86" fillId="0" borderId="19" xfId="0" applyNumberFormat="1" applyFont="1" applyBorder="1" applyAlignment="1">
      <alignment horizontal="left" vertical="center"/>
    </xf>
    <xf numFmtId="3" fontId="7" fillId="0" borderId="19" xfId="0" applyNumberFormat="1" applyFont="1" applyBorder="1" applyAlignment="1">
      <alignment horizontal="left" vertical="center"/>
    </xf>
    <xf numFmtId="3" fontId="7" fillId="0" borderId="19" xfId="0" applyNumberFormat="1" applyFont="1" applyBorder="1" applyAlignment="1">
      <alignment vertical="center"/>
    </xf>
    <xf numFmtId="3" fontId="6" fillId="0" borderId="19" xfId="0" applyNumberFormat="1" applyFont="1" applyBorder="1" applyAlignment="1">
      <alignment horizontal="center" vertical="center"/>
    </xf>
    <xf numFmtId="3" fontId="6" fillId="0" borderId="19" xfId="0" applyNumberFormat="1" applyFont="1" applyBorder="1" applyAlignment="1">
      <alignment horizontal="left" vertical="center"/>
    </xf>
    <xf numFmtId="3" fontId="14" fillId="0" borderId="19" xfId="0" applyNumberFormat="1" applyFont="1" applyBorder="1" applyAlignment="1">
      <alignment horizontal="center" vertical="center"/>
    </xf>
    <xf numFmtId="3" fontId="14" fillId="0" borderId="19" xfId="0" applyNumberFormat="1" applyFont="1" applyBorder="1" applyAlignment="1">
      <alignment horizontal="left" vertical="center"/>
    </xf>
    <xf numFmtId="3" fontId="7" fillId="0" borderId="19" xfId="0" quotePrefix="1" applyNumberFormat="1" applyFont="1" applyBorder="1" applyAlignment="1">
      <alignment horizontal="left" vertical="center" wrapText="1"/>
    </xf>
    <xf numFmtId="3" fontId="7" fillId="0" borderId="19" xfId="0" applyNumberFormat="1" applyFont="1" applyBorder="1" applyAlignment="1">
      <alignment horizontal="center" vertical="center" wrapText="1"/>
    </xf>
    <xf numFmtId="3" fontId="14" fillId="0" borderId="19" xfId="0" applyNumberFormat="1" applyFont="1" applyBorder="1" applyAlignment="1">
      <alignment horizontal="center" vertical="center" wrapText="1"/>
    </xf>
    <xf numFmtId="3" fontId="14" fillId="0" borderId="19" xfId="0" applyNumberFormat="1" applyFont="1" applyBorder="1" applyAlignment="1">
      <alignment vertical="center"/>
    </xf>
    <xf numFmtId="3" fontId="14" fillId="0" borderId="19" xfId="0" applyNumberFormat="1" applyFont="1" applyBorder="1" applyAlignment="1">
      <alignment horizontal="right" vertical="center"/>
    </xf>
    <xf numFmtId="3" fontId="14" fillId="0" borderId="19" xfId="0" applyNumberFormat="1" applyFont="1" applyBorder="1" applyAlignment="1">
      <alignment vertical="center" wrapText="1"/>
    </xf>
    <xf numFmtId="3" fontId="124" fillId="0" borderId="19" xfId="0" applyNumberFormat="1" applyFont="1" applyBorder="1" applyAlignment="1">
      <alignment vertical="top" wrapText="1"/>
    </xf>
    <xf numFmtId="3" fontId="6" fillId="52" borderId="19" xfId="0" applyNumberFormat="1" applyFont="1" applyFill="1" applyBorder="1" applyAlignment="1">
      <alignment horizontal="center" vertical="top" wrapText="1"/>
    </xf>
    <xf numFmtId="3" fontId="125" fillId="0" borderId="19" xfId="1309" applyNumberFormat="1" applyFont="1" applyBorder="1" applyAlignment="1">
      <alignment horizontal="center" vertical="top" wrapText="1"/>
    </xf>
    <xf numFmtId="3" fontId="123" fillId="0" borderId="19" xfId="0" quotePrefix="1" applyNumberFormat="1" applyFont="1" applyBorder="1" applyAlignment="1">
      <alignment horizontal="center" vertical="top" wrapText="1"/>
    </xf>
    <xf numFmtId="3" fontId="123" fillId="0" borderId="19" xfId="0" applyNumberFormat="1" applyFont="1" applyBorder="1" applyAlignment="1">
      <alignment horizontal="center" vertical="top" wrapText="1"/>
    </xf>
    <xf numFmtId="3" fontId="125" fillId="0" borderId="19" xfId="1309" applyNumberFormat="1" applyFont="1" applyBorder="1" applyAlignment="1">
      <alignment horizontal="center" vertical="center" wrapText="1"/>
    </xf>
    <xf numFmtId="3" fontId="7" fillId="0" borderId="19" xfId="1303" applyNumberFormat="1" applyFont="1" applyBorder="1" applyAlignment="1">
      <alignment vertical="center" wrapText="1"/>
    </xf>
    <xf numFmtId="3" fontId="7" fillId="0" borderId="19" xfId="1303" applyNumberFormat="1" applyFont="1" applyBorder="1" applyAlignment="1">
      <alignment horizontal="center" vertical="center" wrapText="1"/>
    </xf>
    <xf numFmtId="3" fontId="7" fillId="0" borderId="19" xfId="0" quotePrefix="1" applyNumberFormat="1" applyFont="1" applyBorder="1" applyAlignment="1">
      <alignment horizontal="center" vertical="center" wrapText="1"/>
    </xf>
    <xf numFmtId="3" fontId="14" fillId="0" borderId="19" xfId="1303" applyNumberFormat="1" applyFont="1" applyBorder="1" applyAlignment="1">
      <alignment horizontal="center" vertical="center" wrapText="1"/>
    </xf>
    <xf numFmtId="3" fontId="14" fillId="0" borderId="19" xfId="0" quotePrefix="1" applyNumberFormat="1" applyFont="1" applyBorder="1" applyAlignment="1">
      <alignment horizontal="center" vertical="center" wrapText="1"/>
    </xf>
    <xf numFmtId="3" fontId="6" fillId="0" borderId="19" xfId="1303" applyNumberFormat="1" applyBorder="1" applyAlignment="1">
      <alignment horizontal="center" vertical="center" wrapText="1"/>
    </xf>
    <xf numFmtId="3" fontId="6" fillId="0" borderId="19" xfId="0" quotePrefix="1" applyNumberFormat="1" applyFont="1" applyBorder="1" applyAlignment="1">
      <alignment horizontal="center" vertical="center" wrapText="1"/>
    </xf>
    <xf numFmtId="3" fontId="6" fillId="0" borderId="19" xfId="1303" applyNumberFormat="1" applyBorder="1" applyAlignment="1">
      <alignment vertical="center" wrapText="1"/>
    </xf>
    <xf numFmtId="3" fontId="84" fillId="52" borderId="19" xfId="925" applyNumberFormat="1" applyFont="1" applyFill="1" applyBorder="1" applyAlignment="1">
      <alignment horizontal="center" vertical="center" wrapText="1"/>
    </xf>
    <xf numFmtId="3" fontId="6" fillId="52" borderId="19" xfId="991" quotePrefix="1" applyNumberFormat="1" applyFont="1" applyFill="1" applyBorder="1" applyAlignment="1">
      <alignment horizontal="center" vertical="top" wrapText="1"/>
    </xf>
    <xf numFmtId="3" fontId="14" fillId="0" borderId="19" xfId="1303" applyNumberFormat="1" applyFont="1" applyBorder="1" applyAlignment="1">
      <alignment vertical="center" wrapText="1"/>
    </xf>
    <xf numFmtId="3" fontId="84" fillId="0" borderId="19" xfId="943" applyNumberFormat="1" applyFont="1" applyBorder="1" applyAlignment="1">
      <alignment vertical="center" wrapText="1" shrinkToFit="1"/>
    </xf>
    <xf numFmtId="3" fontId="84" fillId="0" borderId="19" xfId="862" applyNumberFormat="1" applyFont="1" applyBorder="1" applyAlignment="1">
      <alignment horizontal="center" vertical="center" wrapText="1" shrinkToFit="1"/>
    </xf>
    <xf numFmtId="3" fontId="84" fillId="0" borderId="19" xfId="784" applyNumberFormat="1" applyFont="1" applyFill="1" applyBorder="1" applyAlignment="1" applyProtection="1">
      <alignment horizontal="center" vertical="center" wrapText="1" shrinkToFit="1"/>
    </xf>
    <xf numFmtId="3" fontId="126" fillId="0" borderId="19" xfId="943" applyNumberFormat="1" applyFont="1" applyBorder="1" applyAlignment="1">
      <alignment horizontal="center" vertical="center" wrapText="1" shrinkToFit="1"/>
    </xf>
    <xf numFmtId="3" fontId="6" fillId="52" borderId="19" xfId="862" applyNumberFormat="1" applyFont="1" applyFill="1" applyBorder="1" applyAlignment="1">
      <alignment horizontal="left" vertical="top" wrapText="1" shrinkToFit="1"/>
    </xf>
    <xf numFmtId="3" fontId="6" fillId="52" borderId="19" xfId="925" applyNumberFormat="1" applyFont="1" applyFill="1" applyBorder="1" applyAlignment="1">
      <alignment horizontal="center" vertical="top" wrapText="1"/>
    </xf>
    <xf numFmtId="3" fontId="6" fillId="52" borderId="19" xfId="784" applyNumberFormat="1" applyFont="1" applyFill="1" applyBorder="1" applyAlignment="1" applyProtection="1">
      <alignment horizontal="center" vertical="top" wrapText="1" shrinkToFit="1"/>
    </xf>
    <xf numFmtId="3" fontId="6" fillId="0" borderId="19" xfId="0" quotePrefix="1" applyNumberFormat="1" applyFont="1" applyBorder="1" applyAlignment="1">
      <alignment horizontal="center" vertical="center"/>
    </xf>
    <xf numFmtId="3" fontId="84" fillId="0" borderId="19" xfId="862" applyNumberFormat="1" applyFont="1" applyBorder="1" applyAlignment="1">
      <alignment horizontal="left" vertical="center" wrapText="1" shrinkToFit="1"/>
    </xf>
    <xf numFmtId="3" fontId="84" fillId="0" borderId="19" xfId="925" applyNumberFormat="1" applyFont="1" applyBorder="1" applyAlignment="1">
      <alignment horizontal="center" vertical="center" wrapText="1"/>
    </xf>
    <xf numFmtId="3" fontId="84" fillId="0" borderId="19" xfId="943" quotePrefix="1" applyNumberFormat="1" applyFont="1" applyBorder="1" applyAlignment="1">
      <alignment vertical="center" wrapText="1" shrinkToFit="1"/>
    </xf>
    <xf numFmtId="3" fontId="6" fillId="52" borderId="19" xfId="0" quotePrefix="1" applyNumberFormat="1" applyFont="1" applyFill="1" applyBorder="1" applyAlignment="1">
      <alignment horizontal="center" vertical="center" wrapText="1"/>
    </xf>
    <xf numFmtId="3" fontId="10" fillId="0" borderId="9" xfId="0" applyNumberFormat="1" applyFont="1" applyBorder="1" applyAlignment="1">
      <alignment vertical="center"/>
    </xf>
    <xf numFmtId="3" fontId="14" fillId="0" borderId="19" xfId="0" applyNumberFormat="1" applyFont="1" applyBorder="1" applyAlignment="1">
      <alignment horizontal="center" vertical="top"/>
    </xf>
    <xf numFmtId="3" fontId="7" fillId="0" borderId="19" xfId="0" applyNumberFormat="1" applyFont="1" applyBorder="1" applyAlignment="1">
      <alignment horizontal="right" vertical="top"/>
    </xf>
    <xf numFmtId="3" fontId="14" fillId="0" borderId="19" xfId="0" applyNumberFormat="1" applyFont="1" applyBorder="1" applyAlignment="1">
      <alignment horizontal="right" vertical="top" wrapText="1"/>
    </xf>
    <xf numFmtId="223" fontId="6" fillId="0" borderId="19" xfId="0" quotePrefix="1" applyNumberFormat="1" applyFont="1" applyBorder="1" applyAlignment="1">
      <alignment horizontal="left" vertical="center" wrapText="1"/>
    </xf>
    <xf numFmtId="223" fontId="6" fillId="0" borderId="19" xfId="784" quotePrefix="1" applyNumberFormat="1" applyFont="1" applyFill="1" applyBorder="1" applyAlignment="1" applyProtection="1">
      <alignment horizontal="justify" vertical="center" wrapText="1"/>
    </xf>
    <xf numFmtId="3" fontId="7" fillId="0" borderId="19" xfId="0" quotePrefix="1" applyNumberFormat="1" applyFont="1" applyBorder="1" applyAlignment="1">
      <alignment horizontal="left" vertical="top" wrapText="1"/>
    </xf>
    <xf numFmtId="3" fontId="7" fillId="0" borderId="19" xfId="0" applyNumberFormat="1" applyFont="1" applyBorder="1" applyAlignment="1">
      <alignment horizontal="justify" vertical="top" wrapText="1"/>
    </xf>
    <xf numFmtId="3" fontId="14" fillId="0" borderId="19" xfId="0" applyNumberFormat="1" applyFont="1" applyBorder="1" applyAlignment="1">
      <alignment horizontal="center" vertical="top" wrapText="1"/>
    </xf>
    <xf numFmtId="3" fontId="14" fillId="0" borderId="19" xfId="0" applyNumberFormat="1" applyFont="1" applyBorder="1" applyAlignment="1">
      <alignment horizontal="justify" vertical="top" wrapText="1"/>
    </xf>
    <xf numFmtId="3" fontId="14" fillId="0" borderId="19" xfId="0" applyNumberFormat="1" applyFont="1" applyBorder="1" applyAlignment="1">
      <alignment vertical="top" wrapText="1"/>
    </xf>
    <xf numFmtId="3" fontId="6" fillId="0" borderId="19" xfId="0" applyNumberFormat="1" applyFont="1" applyBorder="1" applyAlignment="1">
      <alignment horizontal="left" vertical="top"/>
    </xf>
    <xf numFmtId="3" fontId="6" fillId="0" borderId="33" xfId="0" applyNumberFormat="1" applyFont="1" applyBorder="1" applyAlignment="1">
      <alignment horizontal="center" vertical="center"/>
    </xf>
    <xf numFmtId="3" fontId="14" fillId="0" borderId="19" xfId="0" applyNumberFormat="1" applyFont="1" applyBorder="1" applyAlignment="1">
      <alignment horizontal="left" vertical="top"/>
    </xf>
    <xf numFmtId="3" fontId="7" fillId="0" borderId="19" xfId="1303" applyNumberFormat="1" applyFont="1" applyBorder="1" applyAlignment="1">
      <alignment vertical="top" wrapText="1"/>
    </xf>
    <xf numFmtId="3" fontId="7" fillId="0" borderId="19" xfId="1303" applyNumberFormat="1" applyFont="1" applyBorder="1" applyAlignment="1">
      <alignment horizontal="center" vertical="top" wrapText="1"/>
    </xf>
    <xf numFmtId="3" fontId="7" fillId="0" borderId="19" xfId="0" quotePrefix="1" applyNumberFormat="1" applyFont="1" applyBorder="1" applyAlignment="1">
      <alignment horizontal="center" vertical="top" wrapText="1"/>
    </xf>
    <xf numFmtId="3" fontId="14" fillId="0" borderId="19" xfId="1303" applyNumberFormat="1" applyFont="1" applyBorder="1" applyAlignment="1">
      <alignment horizontal="center" vertical="top" wrapText="1"/>
    </xf>
    <xf numFmtId="3" fontId="14" fillId="0" borderId="19" xfId="0" quotePrefix="1" applyNumberFormat="1" applyFont="1" applyBorder="1" applyAlignment="1">
      <alignment horizontal="center" vertical="top" wrapText="1"/>
    </xf>
    <xf numFmtId="3" fontId="14" fillId="0" borderId="19" xfId="1303" applyNumberFormat="1" applyFont="1" applyBorder="1" applyAlignment="1">
      <alignment vertical="top" wrapText="1"/>
    </xf>
    <xf numFmtId="3" fontId="7" fillId="0" borderId="19" xfId="0" applyNumberFormat="1" applyFont="1" applyBorder="1" applyAlignment="1">
      <alignment horizontal="left" vertical="top" wrapText="1"/>
    </xf>
    <xf numFmtId="3" fontId="133" fillId="0" borderId="19" xfId="925" applyNumberFormat="1" applyFont="1" applyBorder="1" applyAlignment="1">
      <alignment horizontal="center" vertical="top" wrapText="1"/>
    </xf>
    <xf numFmtId="3" fontId="14" fillId="0" borderId="19" xfId="1367" applyNumberFormat="1" applyFont="1" applyBorder="1" applyAlignment="1">
      <alignment horizontal="center" vertical="top" wrapText="1"/>
    </xf>
    <xf numFmtId="3" fontId="113" fillId="0" borderId="0" xfId="0" applyNumberFormat="1" applyFont="1" applyAlignment="1">
      <alignment horizontal="right" vertical="center"/>
    </xf>
    <xf numFmtId="3" fontId="6" fillId="0" borderId="0" xfId="0" applyNumberFormat="1" applyFont="1" applyAlignment="1">
      <alignment horizontal="right" vertical="center"/>
    </xf>
    <xf numFmtId="3" fontId="6" fillId="0" borderId="22" xfId="0" applyNumberFormat="1" applyFont="1" applyBorder="1" applyAlignment="1">
      <alignment horizontal="right" vertical="center"/>
    </xf>
    <xf numFmtId="173" fontId="6" fillId="52" borderId="19" xfId="925" applyNumberFormat="1" applyFont="1" applyFill="1" applyBorder="1" applyAlignment="1">
      <alignment horizontal="center" vertical="top" wrapText="1"/>
    </xf>
    <xf numFmtId="0" fontId="6" fillId="52" borderId="19" xfId="0" applyFont="1" applyFill="1" applyBorder="1" applyAlignment="1">
      <alignment horizontal="center" vertical="top" wrapText="1"/>
    </xf>
    <xf numFmtId="0" fontId="6" fillId="52" borderId="19" xfId="784" applyFont="1" applyFill="1" applyBorder="1" applyAlignment="1" applyProtection="1">
      <alignment horizontal="center" vertical="top" wrapText="1" shrinkToFit="1"/>
    </xf>
    <xf numFmtId="3" fontId="7" fillId="0" borderId="34" xfId="0" applyNumberFormat="1" applyFont="1" applyBorder="1" applyAlignment="1">
      <alignment horizontal="center" vertical="center"/>
    </xf>
    <xf numFmtId="3" fontId="132" fillId="0" borderId="34" xfId="943" applyNumberFormat="1" applyFont="1" applyBorder="1" applyAlignment="1">
      <alignment vertical="center" wrapText="1" shrinkToFit="1"/>
    </xf>
    <xf numFmtId="3" fontId="132" fillId="0" borderId="34" xfId="925" applyNumberFormat="1" applyFont="1" applyBorder="1" applyAlignment="1">
      <alignment horizontal="center" vertical="center" wrapText="1"/>
    </xf>
    <xf numFmtId="3" fontId="7" fillId="0" borderId="34" xfId="1367" applyNumberFormat="1" applyFont="1" applyBorder="1" applyAlignment="1">
      <alignment horizontal="center" vertical="center" wrapText="1"/>
    </xf>
    <xf numFmtId="3" fontId="7" fillId="0" borderId="34" xfId="0" applyNumberFormat="1" applyFont="1" applyBorder="1" applyAlignment="1">
      <alignment horizontal="center" vertical="center" wrapText="1"/>
    </xf>
    <xf numFmtId="3" fontId="132" fillId="0" borderId="34" xfId="784" applyNumberFormat="1" applyFont="1" applyFill="1" applyBorder="1" applyAlignment="1" applyProtection="1">
      <alignment horizontal="center" vertical="center" wrapText="1" shrinkToFit="1"/>
    </xf>
    <xf numFmtId="3" fontId="7" fillId="0" borderId="34" xfId="0" applyNumberFormat="1" applyFont="1" applyBorder="1" applyAlignment="1">
      <alignment horizontal="right" vertical="center" wrapText="1"/>
    </xf>
    <xf numFmtId="3" fontId="7" fillId="0" borderId="34" xfId="0" applyNumberFormat="1" applyFont="1" applyBorder="1" applyAlignment="1">
      <alignment vertical="center"/>
    </xf>
    <xf numFmtId="222" fontId="7" fillId="0" borderId="34" xfId="0" applyNumberFormat="1" applyFont="1" applyBorder="1" applyAlignment="1">
      <alignment horizontal="right" vertical="center"/>
    </xf>
    <xf numFmtId="222" fontId="7" fillId="0" borderId="34" xfId="0" applyNumberFormat="1" applyFont="1" applyBorder="1" applyAlignment="1">
      <alignment vertical="center"/>
    </xf>
    <xf numFmtId="222" fontId="7" fillId="52" borderId="34" xfId="784" quotePrefix="1" applyNumberFormat="1" applyFont="1" applyFill="1" applyBorder="1" applyAlignment="1" applyProtection="1">
      <alignment horizontal="justify" vertical="center" wrapText="1"/>
    </xf>
    <xf numFmtId="0" fontId="6" fillId="0" borderId="19" xfId="0" quotePrefix="1" applyFont="1" applyBorder="1" applyAlignment="1">
      <alignment horizontal="center" vertical="top" wrapText="1"/>
    </xf>
    <xf numFmtId="3" fontId="6" fillId="0" borderId="19" xfId="0" quotePrefix="1" applyNumberFormat="1" applyFont="1" applyBorder="1" applyAlignment="1">
      <alignment horizontal="left" vertical="top" wrapText="1"/>
    </xf>
    <xf numFmtId="0" fontId="6" fillId="0" borderId="19" xfId="0" applyFont="1" applyBorder="1" applyAlignment="1">
      <alignment horizontal="center" vertical="top" wrapText="1"/>
    </xf>
    <xf numFmtId="3" fontId="124" fillId="0" borderId="19" xfId="0" applyNumberFormat="1" applyFont="1" applyBorder="1" applyAlignment="1">
      <alignment vertical="top"/>
    </xf>
    <xf numFmtId="222" fontId="6" fillId="0" borderId="5" xfId="0" applyNumberFormat="1" applyFont="1" applyBorder="1" applyAlignment="1">
      <alignment horizontal="center" vertical="center"/>
    </xf>
    <xf numFmtId="222" fontId="6" fillId="0" borderId="5" xfId="0" applyNumberFormat="1" applyFont="1" applyBorder="1" applyAlignment="1">
      <alignment horizontal="left" vertical="center" wrapText="1"/>
    </xf>
    <xf numFmtId="222" fontId="6" fillId="0" borderId="5" xfId="0" applyNumberFormat="1" applyFont="1" applyBorder="1" applyAlignment="1">
      <alignment horizontal="center" vertical="center" wrapText="1"/>
    </xf>
    <xf numFmtId="222" fontId="6" fillId="0" borderId="5" xfId="0" applyNumberFormat="1" applyFont="1" applyBorder="1" applyAlignment="1">
      <alignment vertical="center"/>
    </xf>
    <xf numFmtId="222" fontId="6" fillId="0" borderId="5" xfId="0" applyNumberFormat="1" applyFont="1" applyBorder="1" applyAlignment="1">
      <alignment horizontal="right" vertical="center"/>
    </xf>
    <xf numFmtId="222" fontId="6" fillId="52" borderId="5" xfId="0" applyNumberFormat="1" applyFont="1" applyFill="1" applyBorder="1" applyAlignment="1">
      <alignment horizontal="justify" vertical="center" wrapText="1"/>
    </xf>
    <xf numFmtId="3" fontId="132" fillId="0" borderId="19" xfId="925" applyNumberFormat="1" applyFont="1" applyBorder="1" applyAlignment="1">
      <alignment horizontal="center" vertical="center" wrapText="1"/>
    </xf>
    <xf numFmtId="3" fontId="7" fillId="0" borderId="19" xfId="1367" applyNumberFormat="1" applyFont="1" applyBorder="1" applyAlignment="1">
      <alignment horizontal="center" vertical="center" wrapText="1"/>
    </xf>
    <xf numFmtId="3" fontId="132" fillId="0" borderId="19" xfId="784" applyNumberFormat="1" applyFont="1" applyFill="1" applyBorder="1" applyAlignment="1" applyProtection="1">
      <alignment horizontal="center" vertical="center" wrapText="1" shrinkToFit="1"/>
    </xf>
    <xf numFmtId="3" fontId="7" fillId="0" borderId="19" xfId="0" applyNumberFormat="1" applyFont="1" applyBorder="1" applyAlignment="1">
      <alignment horizontal="right" vertical="center" wrapText="1"/>
    </xf>
    <xf numFmtId="3" fontId="133" fillId="0" borderId="19" xfId="943" applyNumberFormat="1" applyFont="1" applyBorder="1" applyAlignment="1">
      <alignment vertical="center" wrapText="1" shrinkToFit="1"/>
    </xf>
    <xf numFmtId="3" fontId="133" fillId="0" borderId="19" xfId="925" applyNumberFormat="1" applyFont="1" applyBorder="1" applyAlignment="1">
      <alignment horizontal="center" vertical="center" wrapText="1"/>
    </xf>
    <xf numFmtId="3" fontId="14" fillId="0" borderId="19" xfId="1367" applyNumberFormat="1" applyFont="1" applyBorder="1" applyAlignment="1">
      <alignment horizontal="center" vertical="center" wrapText="1"/>
    </xf>
    <xf numFmtId="3" fontId="133" fillId="0" borderId="19" xfId="784" applyNumberFormat="1" applyFont="1" applyFill="1" applyBorder="1" applyAlignment="1" applyProtection="1">
      <alignment horizontal="center" vertical="center" wrapText="1" shrinkToFit="1"/>
    </xf>
    <xf numFmtId="3" fontId="14" fillId="0" borderId="19" xfId="0" applyNumberFormat="1" applyFont="1" applyBorder="1" applyAlignment="1">
      <alignment horizontal="right" vertical="center" wrapText="1"/>
    </xf>
    <xf numFmtId="0" fontId="125" fillId="0" borderId="19" xfId="0" applyFont="1" applyBorder="1" applyAlignment="1">
      <alignment horizontal="center" vertical="top" wrapText="1"/>
    </xf>
    <xf numFmtId="1" fontId="6" fillId="0" borderId="19" xfId="1430" applyNumberFormat="1" applyFont="1" applyBorder="1" applyAlignment="1">
      <alignment horizontal="center" vertical="top" wrapText="1"/>
    </xf>
    <xf numFmtId="3" fontId="6" fillId="0" borderId="19" xfId="1430" quotePrefix="1" applyNumberFormat="1" applyFont="1" applyBorder="1" applyAlignment="1">
      <alignment horizontal="right" vertical="top" wrapText="1"/>
    </xf>
    <xf numFmtId="3" fontId="111" fillId="0" borderId="15" xfId="0" applyNumberFormat="1" applyFont="1" applyBorder="1" applyAlignment="1">
      <alignment horizontal="center" vertical="center" wrapText="1"/>
    </xf>
    <xf numFmtId="3" fontId="111" fillId="0" borderId="35" xfId="0" applyNumberFormat="1" applyFont="1" applyBorder="1" applyAlignment="1">
      <alignment horizontal="center" vertical="center" wrapText="1"/>
    </xf>
    <xf numFmtId="3" fontId="11" fillId="0" borderId="23" xfId="0" applyNumberFormat="1" applyFont="1" applyBorder="1" applyAlignment="1">
      <alignment horizontal="justify" vertical="center" wrapText="1"/>
    </xf>
    <xf numFmtId="3" fontId="6" fillId="0" borderId="9" xfId="0" applyNumberFormat="1" applyFont="1" applyBorder="1" applyAlignment="1">
      <alignment vertical="center"/>
    </xf>
    <xf numFmtId="3" fontId="111" fillId="0" borderId="39" xfId="0" applyNumberFormat="1" applyFont="1" applyBorder="1" applyAlignment="1">
      <alignment horizontal="center" vertical="center" wrapText="1"/>
    </xf>
    <xf numFmtId="3" fontId="14" fillId="0" borderId="19" xfId="0" quotePrefix="1" applyNumberFormat="1" applyFont="1" applyBorder="1" applyAlignment="1">
      <alignment horizontal="left" vertical="top" wrapText="1"/>
    </xf>
    <xf numFmtId="3" fontId="14" fillId="0" borderId="19" xfId="1405" quotePrefix="1" applyNumberFormat="1" applyFont="1" applyBorder="1" applyAlignment="1">
      <alignment vertical="top" wrapText="1"/>
    </xf>
    <xf numFmtId="3" fontId="111" fillId="0" borderId="18" xfId="0" applyNumberFormat="1" applyFont="1" applyBorder="1" applyAlignment="1">
      <alignment horizontal="center" vertical="center" wrapText="1"/>
    </xf>
    <xf numFmtId="3" fontId="111" fillId="0" borderId="1" xfId="0" applyNumberFormat="1" applyFont="1" applyBorder="1" applyAlignment="1">
      <alignment horizontal="center" vertical="center" wrapText="1"/>
    </xf>
    <xf numFmtId="3" fontId="111" fillId="0" borderId="5" xfId="0" applyNumberFormat="1" applyFont="1" applyBorder="1" applyAlignment="1">
      <alignment horizontal="center" vertical="center" wrapText="1"/>
    </xf>
    <xf numFmtId="3" fontId="86" fillId="0" borderId="19" xfId="0" applyNumberFormat="1" applyFont="1" applyBorder="1" applyAlignment="1">
      <alignment horizontal="left" vertical="top"/>
    </xf>
    <xf numFmtId="3" fontId="7" fillId="0" borderId="19" xfId="0" applyNumberFormat="1" applyFont="1" applyBorder="1" applyAlignment="1">
      <alignment horizontal="left" vertical="top"/>
    </xf>
    <xf numFmtId="3" fontId="14" fillId="0" borderId="19" xfId="925" applyNumberFormat="1" applyFont="1" applyBorder="1" applyAlignment="1">
      <alignment horizontal="center" vertical="top" wrapText="1"/>
    </xf>
    <xf numFmtId="3" fontId="14" fillId="0" borderId="19" xfId="784" applyNumberFormat="1" applyFont="1" applyFill="1" applyBorder="1" applyAlignment="1" applyProtection="1">
      <alignment horizontal="center" vertical="top" wrapText="1" shrinkToFit="1"/>
    </xf>
    <xf numFmtId="3" fontId="6" fillId="53" borderId="19" xfId="0" applyNumberFormat="1" applyFont="1" applyFill="1" applyBorder="1" applyAlignment="1">
      <alignment horizontal="center" vertical="top"/>
    </xf>
    <xf numFmtId="3" fontId="6" fillId="53" borderId="19" xfId="0" applyNumberFormat="1" applyFont="1" applyFill="1" applyBorder="1" applyAlignment="1">
      <alignment horizontal="center" vertical="top" wrapText="1"/>
    </xf>
    <xf numFmtId="3" fontId="6" fillId="53" borderId="19" xfId="0" applyNumberFormat="1" applyFont="1" applyFill="1" applyBorder="1" applyAlignment="1">
      <alignment horizontal="right" vertical="top"/>
    </xf>
    <xf numFmtId="3" fontId="14" fillId="53" borderId="0" xfId="0" applyNumberFormat="1" applyFont="1" applyFill="1" applyAlignment="1">
      <alignment vertical="top"/>
    </xf>
    <xf numFmtId="3" fontId="6" fillId="53" borderId="19" xfId="0" applyNumberFormat="1" applyFont="1" applyFill="1" applyBorder="1" applyAlignment="1">
      <alignment vertical="top"/>
    </xf>
    <xf numFmtId="3" fontId="6" fillId="53" borderId="0" xfId="0" applyNumberFormat="1" applyFont="1" applyFill="1" applyAlignment="1">
      <alignment vertical="top"/>
    </xf>
    <xf numFmtId="3" fontId="6" fillId="53" borderId="19" xfId="1303" applyNumberFormat="1" applyFill="1" applyBorder="1" applyAlignment="1">
      <alignment vertical="top" wrapText="1"/>
    </xf>
    <xf numFmtId="3" fontId="84" fillId="53" borderId="19" xfId="925" applyNumberFormat="1" applyFont="1" applyFill="1" applyBorder="1" applyAlignment="1">
      <alignment horizontal="center" vertical="top" wrapText="1"/>
    </xf>
    <xf numFmtId="3" fontId="6" fillId="53" borderId="19" xfId="991" quotePrefix="1" applyNumberFormat="1" applyFont="1" applyFill="1" applyBorder="1" applyAlignment="1">
      <alignment horizontal="center" vertical="top" wrapText="1"/>
    </xf>
    <xf numFmtId="3" fontId="6" fillId="53" borderId="19" xfId="0" applyNumberFormat="1" applyFont="1" applyFill="1" applyBorder="1" applyAlignment="1">
      <alignment horizontal="right" vertical="top" wrapText="1"/>
    </xf>
    <xf numFmtId="3" fontId="6" fillId="53" borderId="19" xfId="0" quotePrefix="1" applyNumberFormat="1" applyFont="1" applyFill="1" applyBorder="1" applyAlignment="1">
      <alignment horizontal="center" vertical="top" wrapText="1"/>
    </xf>
    <xf numFmtId="3" fontId="6" fillId="57" borderId="19" xfId="0" applyNumberFormat="1" applyFont="1" applyFill="1" applyBorder="1" applyAlignment="1">
      <alignment horizontal="right" vertical="top"/>
    </xf>
    <xf numFmtId="3" fontId="84" fillId="58" borderId="19" xfId="943" applyNumberFormat="1" applyFont="1" applyFill="1" applyBorder="1" applyAlignment="1">
      <alignment vertical="top" wrapText="1" shrinkToFit="1"/>
    </xf>
    <xf numFmtId="3" fontId="6" fillId="58" borderId="19" xfId="0" applyNumberFormat="1" applyFont="1" applyFill="1" applyBorder="1" applyAlignment="1">
      <alignment horizontal="center" vertical="top"/>
    </xf>
    <xf numFmtId="3" fontId="84" fillId="58" borderId="19" xfId="862" applyNumberFormat="1" applyFont="1" applyFill="1" applyBorder="1" applyAlignment="1">
      <alignment horizontal="center" vertical="top" wrapText="1" shrinkToFit="1"/>
    </xf>
    <xf numFmtId="3" fontId="126" fillId="58" borderId="19" xfId="943" applyNumberFormat="1" applyFont="1" applyFill="1" applyBorder="1" applyAlignment="1">
      <alignment horizontal="center" vertical="top" wrapText="1" shrinkToFit="1"/>
    </xf>
    <xf numFmtId="3" fontId="6" fillId="58" borderId="19" xfId="0" applyNumberFormat="1" applyFont="1" applyFill="1" applyBorder="1" applyAlignment="1">
      <alignment horizontal="center" vertical="top" wrapText="1"/>
    </xf>
    <xf numFmtId="3" fontId="84" fillId="58" borderId="19" xfId="784" applyNumberFormat="1" applyFont="1" applyFill="1" applyBorder="1" applyAlignment="1" applyProtection="1">
      <alignment horizontal="center" vertical="top" wrapText="1" shrinkToFit="1"/>
    </xf>
    <xf numFmtId="3" fontId="6" fillId="58" borderId="19" xfId="0" applyNumberFormat="1" applyFont="1" applyFill="1" applyBorder="1" applyAlignment="1">
      <alignment horizontal="right" vertical="top" wrapText="1"/>
    </xf>
    <xf numFmtId="3" fontId="14" fillId="58" borderId="19" xfId="0" applyNumberFormat="1" applyFont="1" applyFill="1" applyBorder="1" applyAlignment="1">
      <alignment vertical="top"/>
    </xf>
    <xf numFmtId="3" fontId="6" fillId="58" borderId="19" xfId="0" applyNumberFormat="1" applyFont="1" applyFill="1" applyBorder="1" applyAlignment="1">
      <alignment horizontal="right" vertical="top"/>
    </xf>
    <xf numFmtId="3" fontId="6" fillId="58" borderId="19" xfId="0" applyNumberFormat="1" applyFont="1" applyFill="1" applyBorder="1" applyAlignment="1">
      <alignment vertical="top"/>
    </xf>
    <xf numFmtId="3" fontId="6" fillId="58" borderId="19" xfId="1386" applyNumberFormat="1" applyFont="1" applyFill="1" applyBorder="1" applyAlignment="1">
      <alignment horizontal="center" vertical="top" wrapText="1"/>
    </xf>
    <xf numFmtId="3" fontId="6" fillId="58" borderId="0" xfId="0" applyNumberFormat="1" applyFont="1" applyFill="1" applyAlignment="1">
      <alignment vertical="top"/>
    </xf>
    <xf numFmtId="3" fontId="6" fillId="54" borderId="19" xfId="0" applyNumberFormat="1" applyFont="1" applyFill="1" applyBorder="1" applyAlignment="1">
      <alignment horizontal="center" vertical="top"/>
    </xf>
    <xf numFmtId="3" fontId="6" fillId="54" borderId="19" xfId="0" applyNumberFormat="1" applyFont="1" applyFill="1" applyBorder="1" applyAlignment="1">
      <alignment horizontal="center" vertical="top" wrapText="1"/>
    </xf>
    <xf numFmtId="3" fontId="6" fillId="54" borderId="19" xfId="0" applyNumberFormat="1" applyFont="1" applyFill="1" applyBorder="1" applyAlignment="1">
      <alignment horizontal="right" vertical="top" wrapText="1"/>
    </xf>
    <xf numFmtId="3" fontId="6" fillId="54" borderId="19" xfId="0" applyNumberFormat="1" applyFont="1" applyFill="1" applyBorder="1" applyAlignment="1">
      <alignment horizontal="right" vertical="top"/>
    </xf>
    <xf numFmtId="3" fontId="6" fillId="54" borderId="19" xfId="0" applyNumberFormat="1" applyFont="1" applyFill="1" applyBorder="1" applyAlignment="1">
      <alignment vertical="top"/>
    </xf>
    <xf numFmtId="3" fontId="6" fillId="54" borderId="0" xfId="0" applyNumberFormat="1" applyFont="1" applyFill="1" applyAlignment="1">
      <alignment vertical="top"/>
    </xf>
    <xf numFmtId="3" fontId="84" fillId="58" borderId="19" xfId="862" applyNumberFormat="1" applyFont="1" applyFill="1" applyBorder="1" applyAlignment="1">
      <alignment horizontal="left" vertical="top" wrapText="1" shrinkToFit="1"/>
    </xf>
    <xf numFmtId="3" fontId="84" fillId="58" borderId="19" xfId="925" applyNumberFormat="1" applyFont="1" applyFill="1" applyBorder="1" applyAlignment="1">
      <alignment horizontal="center" vertical="top" wrapText="1"/>
    </xf>
    <xf numFmtId="3" fontId="84" fillId="58" borderId="19" xfId="724" applyNumberFormat="1" applyFont="1" applyFill="1" applyBorder="1" applyAlignment="1">
      <alignment horizontal="right" vertical="top" wrapText="1" shrinkToFit="1"/>
    </xf>
    <xf numFmtId="3" fontId="14" fillId="58" borderId="19" xfId="0" applyNumberFormat="1" applyFont="1" applyFill="1" applyBorder="1" applyAlignment="1">
      <alignment horizontal="right" vertical="top"/>
    </xf>
    <xf numFmtId="3" fontId="16" fillId="58" borderId="19" xfId="784" quotePrefix="1" applyNumberFormat="1" applyFont="1" applyFill="1" applyBorder="1" applyAlignment="1" applyProtection="1">
      <alignment horizontal="justify" vertical="top" wrapText="1"/>
    </xf>
    <xf numFmtId="3" fontId="6" fillId="58" borderId="19" xfId="1427" applyNumberFormat="1" applyFont="1" applyFill="1" applyBorder="1" applyAlignment="1">
      <alignment horizontal="center" vertical="top" wrapText="1"/>
    </xf>
    <xf numFmtId="3" fontId="14" fillId="58" borderId="0" xfId="0" applyNumberFormat="1" applyFont="1" applyFill="1" applyAlignment="1">
      <alignment vertical="top"/>
    </xf>
    <xf numFmtId="3" fontId="6" fillId="54" borderId="19" xfId="1367" applyNumberFormat="1" applyFont="1" applyFill="1" applyBorder="1" applyAlignment="1">
      <alignment horizontal="center" vertical="top" wrapText="1"/>
    </xf>
    <xf numFmtId="3" fontId="6" fillId="54" borderId="19" xfId="1427" applyNumberFormat="1" applyFont="1" applyFill="1" applyBorder="1" applyAlignment="1">
      <alignment horizontal="center" vertical="top" wrapText="1"/>
    </xf>
    <xf numFmtId="3" fontId="6" fillId="53" borderId="19" xfId="0" quotePrefix="1" applyNumberFormat="1" applyFont="1" applyFill="1" applyBorder="1" applyAlignment="1">
      <alignment horizontal="center" vertical="top"/>
    </xf>
    <xf numFmtId="3" fontId="84" fillId="53" borderId="19" xfId="862" applyNumberFormat="1" applyFont="1" applyFill="1" applyBorder="1" applyAlignment="1">
      <alignment horizontal="left" vertical="top" wrapText="1" shrinkToFit="1"/>
    </xf>
    <xf numFmtId="3" fontId="6" fillId="53" borderId="19" xfId="1367" applyNumberFormat="1" applyFont="1" applyFill="1" applyBorder="1" applyAlignment="1">
      <alignment horizontal="center" vertical="top" wrapText="1"/>
    </xf>
    <xf numFmtId="3" fontId="84" fillId="53" borderId="19" xfId="784" applyNumberFormat="1" applyFont="1" applyFill="1" applyBorder="1" applyAlignment="1" applyProtection="1">
      <alignment horizontal="center" vertical="top" wrapText="1" shrinkToFit="1"/>
    </xf>
    <xf numFmtId="3" fontId="6" fillId="53" borderId="19" xfId="991" applyNumberFormat="1" applyFont="1" applyFill="1" applyBorder="1" applyAlignment="1">
      <alignment horizontal="right" vertical="top" wrapText="1" shrinkToFit="1"/>
    </xf>
    <xf numFmtId="3" fontId="14" fillId="53" borderId="19" xfId="0" applyNumberFormat="1" applyFont="1" applyFill="1" applyBorder="1" applyAlignment="1">
      <alignment vertical="top"/>
    </xf>
    <xf numFmtId="3" fontId="6" fillId="59" borderId="19" xfId="0" applyNumberFormat="1" applyFont="1" applyFill="1" applyBorder="1" applyAlignment="1">
      <alignment horizontal="center" vertical="top"/>
    </xf>
    <xf numFmtId="3" fontId="6" fillId="59" borderId="19" xfId="0" applyNumberFormat="1" applyFont="1" applyFill="1" applyBorder="1" applyAlignment="1">
      <alignment horizontal="left" vertical="top" wrapText="1"/>
    </xf>
    <xf numFmtId="3" fontId="6" fillId="59" borderId="19" xfId="0" applyNumberFormat="1" applyFont="1" applyFill="1" applyBorder="1" applyAlignment="1">
      <alignment horizontal="center" vertical="top" wrapText="1"/>
    </xf>
    <xf numFmtId="3" fontId="6" fillId="59" borderId="19" xfId="0" quotePrefix="1" applyNumberFormat="1" applyFont="1" applyFill="1" applyBorder="1" applyAlignment="1">
      <alignment horizontal="center" vertical="top" wrapText="1"/>
    </xf>
    <xf numFmtId="3" fontId="6" fillId="59" borderId="19" xfId="0" applyNumberFormat="1" applyFont="1" applyFill="1" applyBorder="1" applyAlignment="1">
      <alignment horizontal="right" vertical="top"/>
    </xf>
    <xf numFmtId="3" fontId="6" fillId="59" borderId="19" xfId="0" applyNumberFormat="1" applyFont="1" applyFill="1" applyBorder="1" applyAlignment="1">
      <alignment vertical="top"/>
    </xf>
    <xf numFmtId="3" fontId="6" fillId="59" borderId="19" xfId="0" applyNumberFormat="1" applyFont="1" applyFill="1" applyBorder="1" applyAlignment="1">
      <alignment horizontal="right" vertical="top" wrapText="1"/>
    </xf>
    <xf numFmtId="3" fontId="7" fillId="59" borderId="19" xfId="0" applyNumberFormat="1" applyFont="1" applyFill="1" applyBorder="1" applyAlignment="1">
      <alignment horizontal="right" vertical="top" wrapText="1"/>
    </xf>
    <xf numFmtId="3" fontId="6" fillId="59" borderId="19" xfId="784" quotePrefix="1" applyNumberFormat="1" applyFont="1" applyFill="1" applyBorder="1" applyAlignment="1" applyProtection="1">
      <alignment horizontal="center" vertical="top" wrapText="1"/>
    </xf>
    <xf numFmtId="3" fontId="7" fillId="59" borderId="0" xfId="0" applyNumberFormat="1" applyFont="1" applyFill="1" applyAlignment="1">
      <alignment vertical="top"/>
    </xf>
    <xf numFmtId="3" fontId="7" fillId="59" borderId="19" xfId="0" applyNumberFormat="1" applyFont="1" applyFill="1" applyBorder="1" applyAlignment="1">
      <alignment vertical="top"/>
    </xf>
    <xf numFmtId="3" fontId="7" fillId="60" borderId="19" xfId="0" applyNumberFormat="1" applyFont="1" applyFill="1" applyBorder="1" applyAlignment="1">
      <alignment horizontal="center" vertical="top"/>
    </xf>
    <xf numFmtId="3" fontId="6" fillId="60" borderId="19" xfId="0" applyNumberFormat="1" applyFont="1" applyFill="1" applyBorder="1" applyAlignment="1">
      <alignment horizontal="left" vertical="top" wrapText="1"/>
    </xf>
    <xf numFmtId="3" fontId="6" fillId="60" borderId="19" xfId="0" applyNumberFormat="1" applyFont="1" applyFill="1" applyBorder="1" applyAlignment="1">
      <alignment horizontal="right" vertical="top"/>
    </xf>
    <xf numFmtId="3" fontId="6" fillId="60" borderId="19" xfId="0" applyNumberFormat="1" applyFont="1" applyFill="1" applyBorder="1" applyAlignment="1">
      <alignment vertical="top"/>
    </xf>
    <xf numFmtId="3" fontId="6" fillId="60" borderId="19" xfId="0" applyNumberFormat="1" applyFont="1" applyFill="1" applyBorder="1" applyAlignment="1">
      <alignment horizontal="right" vertical="top" wrapText="1"/>
    </xf>
    <xf numFmtId="3" fontId="7" fillId="60" borderId="19" xfId="0" applyNumberFormat="1" applyFont="1" applyFill="1" applyBorder="1" applyAlignment="1">
      <alignment horizontal="right" vertical="top" wrapText="1"/>
    </xf>
    <xf numFmtId="3" fontId="6" fillId="60" borderId="19" xfId="0" applyNumberFormat="1" applyFont="1" applyFill="1" applyBorder="1" applyAlignment="1">
      <alignment horizontal="center" vertical="top" wrapText="1"/>
    </xf>
    <xf numFmtId="3" fontId="7" fillId="60" borderId="0" xfId="0" applyNumberFormat="1" applyFont="1" applyFill="1" applyAlignment="1">
      <alignment vertical="top"/>
    </xf>
    <xf numFmtId="3" fontId="7" fillId="60" borderId="19" xfId="0" applyNumberFormat="1" applyFont="1" applyFill="1" applyBorder="1" applyAlignment="1">
      <alignment vertical="top"/>
    </xf>
    <xf numFmtId="3" fontId="6" fillId="54" borderId="19" xfId="991" applyNumberFormat="1" applyFont="1" applyFill="1" applyBorder="1" applyAlignment="1">
      <alignment horizontal="left" vertical="top" wrapText="1"/>
    </xf>
    <xf numFmtId="3" fontId="6" fillId="54" borderId="19" xfId="1306" applyNumberFormat="1" applyFill="1" applyBorder="1" applyAlignment="1">
      <alignment horizontal="center" vertical="top" wrapText="1"/>
    </xf>
    <xf numFmtId="3" fontId="6" fillId="54" borderId="19" xfId="991" applyNumberFormat="1" applyFont="1" applyFill="1" applyBorder="1" applyAlignment="1">
      <alignment horizontal="center" vertical="top" wrapText="1"/>
    </xf>
    <xf numFmtId="3" fontId="6" fillId="54" borderId="19" xfId="1320" applyNumberFormat="1" applyFont="1" applyFill="1" applyBorder="1" applyAlignment="1">
      <alignment horizontal="right" vertical="top" wrapText="1"/>
    </xf>
    <xf numFmtId="3" fontId="6" fillId="54" borderId="19" xfId="991" quotePrefix="1" applyNumberFormat="1" applyFont="1" applyFill="1" applyBorder="1" applyAlignment="1">
      <alignment horizontal="left" vertical="top" wrapText="1"/>
    </xf>
    <xf numFmtId="3" fontId="6" fillId="53" borderId="19" xfId="862" applyNumberFormat="1" applyFont="1" applyFill="1" applyBorder="1" applyAlignment="1">
      <alignment horizontal="left" vertical="top" wrapText="1" shrinkToFit="1"/>
    </xf>
    <xf numFmtId="3" fontId="6" fillId="53" borderId="19" xfId="925" applyNumberFormat="1" applyFont="1" applyFill="1" applyBorder="1" applyAlignment="1">
      <alignment horizontal="center" vertical="top" wrapText="1"/>
    </xf>
    <xf numFmtId="3" fontId="6" fillId="53" borderId="19" xfId="784" applyNumberFormat="1" applyFont="1" applyFill="1" applyBorder="1" applyAlignment="1" applyProtection="1">
      <alignment horizontal="center" vertical="top" wrapText="1" shrinkToFit="1"/>
    </xf>
    <xf numFmtId="3" fontId="6" fillId="53" borderId="19" xfId="991" quotePrefix="1" applyNumberFormat="1" applyFont="1" applyFill="1" applyBorder="1" applyAlignment="1">
      <alignment horizontal="right" vertical="top" wrapText="1"/>
    </xf>
    <xf numFmtId="3" fontId="6" fillId="53" borderId="19" xfId="784" quotePrefix="1" applyNumberFormat="1" applyFont="1" applyFill="1" applyBorder="1" applyAlignment="1" applyProtection="1">
      <alignment horizontal="justify" vertical="top" wrapText="1"/>
    </xf>
    <xf numFmtId="3" fontId="111" fillId="0" borderId="35" xfId="0" applyNumberFormat="1" applyFont="1" applyBorder="1" applyAlignment="1">
      <alignment vertical="center" wrapText="1"/>
    </xf>
    <xf numFmtId="3" fontId="6" fillId="54" borderId="19" xfId="0" applyNumberFormat="1" applyFont="1" applyFill="1" applyBorder="1" applyAlignment="1">
      <alignment horizontal="left" vertical="top" wrapText="1"/>
    </xf>
    <xf numFmtId="3" fontId="6" fillId="54" borderId="19" xfId="925" applyNumberFormat="1" applyFont="1" applyFill="1" applyBorder="1" applyAlignment="1">
      <alignment horizontal="center" vertical="top" wrapText="1"/>
    </xf>
    <xf numFmtId="3" fontId="6" fillId="53" borderId="19" xfId="0" applyNumberFormat="1" applyFont="1" applyFill="1" applyBorder="1" applyAlignment="1">
      <alignment horizontal="left" vertical="top" wrapText="1"/>
    </xf>
    <xf numFmtId="3" fontId="84" fillId="59" borderId="19" xfId="925" applyNumberFormat="1" applyFont="1" applyFill="1" applyBorder="1" applyAlignment="1">
      <alignment horizontal="center" vertical="top" wrapText="1"/>
    </xf>
    <xf numFmtId="3" fontId="6" fillId="59" borderId="19" xfId="1367" applyNumberFormat="1" applyFont="1" applyFill="1" applyBorder="1" applyAlignment="1">
      <alignment horizontal="center" vertical="top" wrapText="1"/>
    </xf>
    <xf numFmtId="3" fontId="84" fillId="59" borderId="19" xfId="784" applyNumberFormat="1" applyFont="1" applyFill="1" applyBorder="1" applyAlignment="1" applyProtection="1">
      <alignment horizontal="center" vertical="top" wrapText="1" shrinkToFit="1"/>
    </xf>
    <xf numFmtId="3" fontId="6" fillId="59" borderId="0" xfId="0" applyNumberFormat="1" applyFont="1" applyFill="1" applyAlignment="1">
      <alignment vertical="top"/>
    </xf>
    <xf numFmtId="3" fontId="6" fillId="61" borderId="19" xfId="0" applyNumberFormat="1" applyFont="1" applyFill="1" applyBorder="1" applyAlignment="1">
      <alignment horizontal="center" vertical="top"/>
    </xf>
    <xf numFmtId="3" fontId="6" fillId="61" borderId="19" xfId="0" applyNumberFormat="1" applyFont="1" applyFill="1" applyBorder="1" applyAlignment="1">
      <alignment horizontal="left" vertical="top" wrapText="1"/>
    </xf>
    <xf numFmtId="3" fontId="6" fillId="61" borderId="19" xfId="0" applyNumberFormat="1" applyFont="1" applyFill="1" applyBorder="1" applyAlignment="1">
      <alignment horizontal="center" vertical="top" wrapText="1"/>
    </xf>
    <xf numFmtId="3" fontId="6" fillId="61" borderId="19" xfId="0" applyNumberFormat="1" applyFont="1" applyFill="1" applyBorder="1" applyAlignment="1">
      <alignment horizontal="right" vertical="top"/>
    </xf>
    <xf numFmtId="3" fontId="7" fillId="61" borderId="19" xfId="0" applyNumberFormat="1" applyFont="1" applyFill="1" applyBorder="1" applyAlignment="1">
      <alignment vertical="top"/>
    </xf>
    <xf numFmtId="3" fontId="6" fillId="61" borderId="19" xfId="0" applyNumberFormat="1" applyFont="1" applyFill="1" applyBorder="1" applyAlignment="1">
      <alignment vertical="top"/>
    </xf>
    <xf numFmtId="3" fontId="6" fillId="61" borderId="0" xfId="0" applyNumberFormat="1" applyFont="1" applyFill="1" applyAlignment="1">
      <alignment vertical="top"/>
    </xf>
    <xf numFmtId="3" fontId="14" fillId="61" borderId="19" xfId="0" applyNumberFormat="1" applyFont="1" applyFill="1" applyBorder="1" applyAlignment="1">
      <alignment vertical="top"/>
    </xf>
    <xf numFmtId="3" fontId="6" fillId="62" borderId="19" xfId="0" applyNumberFormat="1" applyFont="1" applyFill="1" applyBorder="1" applyAlignment="1">
      <alignment horizontal="center" vertical="top"/>
    </xf>
    <xf numFmtId="3" fontId="6" fillId="62" borderId="19" xfId="0" applyNumberFormat="1" applyFont="1" applyFill="1" applyBorder="1" applyAlignment="1">
      <alignment horizontal="left" vertical="top" wrapText="1"/>
    </xf>
    <xf numFmtId="3" fontId="6" fillId="62" borderId="19" xfId="0" applyNumberFormat="1" applyFont="1" applyFill="1" applyBorder="1" applyAlignment="1">
      <alignment horizontal="center" vertical="top" wrapText="1"/>
    </xf>
    <xf numFmtId="3" fontId="6" fillId="62" borderId="19" xfId="0" applyNumberFormat="1" applyFont="1" applyFill="1" applyBorder="1" applyAlignment="1">
      <alignment horizontal="right" vertical="top"/>
    </xf>
    <xf numFmtId="3" fontId="6" fillId="62" borderId="19" xfId="0" applyNumberFormat="1" applyFont="1" applyFill="1" applyBorder="1" applyAlignment="1">
      <alignment vertical="top"/>
    </xf>
    <xf numFmtId="3" fontId="6" fillId="62" borderId="0" xfId="0" applyNumberFormat="1" applyFont="1" applyFill="1" applyAlignment="1">
      <alignment vertical="top"/>
    </xf>
    <xf numFmtId="3" fontId="6" fillId="54" borderId="19" xfId="784" quotePrefix="1" applyNumberFormat="1" applyFont="1" applyFill="1" applyBorder="1" applyAlignment="1" applyProtection="1">
      <alignment horizontal="justify" vertical="top" wrapText="1"/>
    </xf>
    <xf numFmtId="3" fontId="111" fillId="0" borderId="0" xfId="0" applyNumberFormat="1" applyFont="1" applyAlignment="1">
      <alignment horizontal="center" vertical="center" wrapText="1"/>
    </xf>
    <xf numFmtId="3" fontId="6" fillId="52" borderId="0" xfId="0" applyNumberFormat="1" applyFont="1" applyFill="1" applyAlignment="1">
      <alignment vertical="center"/>
    </xf>
    <xf numFmtId="3" fontId="113" fillId="52" borderId="0" xfId="0" applyNumberFormat="1" applyFont="1" applyFill="1" applyAlignment="1">
      <alignment horizontal="center" vertical="center"/>
    </xf>
    <xf numFmtId="3" fontId="113" fillId="52" borderId="0" xfId="0" applyNumberFormat="1" applyFont="1" applyFill="1" applyAlignment="1">
      <alignment horizontal="right" vertical="center"/>
    </xf>
    <xf numFmtId="3" fontId="6" fillId="52" borderId="33" xfId="0" applyNumberFormat="1" applyFont="1" applyFill="1" applyBorder="1" applyAlignment="1">
      <alignment horizontal="center" vertical="center"/>
    </xf>
    <xf numFmtId="3" fontId="6" fillId="52" borderId="0" xfId="0" applyNumberFormat="1" applyFont="1" applyFill="1" applyAlignment="1">
      <alignment horizontal="left" vertical="center"/>
    </xf>
    <xf numFmtId="3" fontId="6" fillId="52" borderId="0" xfId="0" applyNumberFormat="1" applyFont="1" applyFill="1" applyAlignment="1">
      <alignment horizontal="center" vertical="center"/>
    </xf>
    <xf numFmtId="3" fontId="6" fillId="52" borderId="0" xfId="0" applyNumberFormat="1" applyFont="1" applyFill="1" applyAlignment="1">
      <alignment horizontal="right" vertical="center"/>
    </xf>
    <xf numFmtId="3" fontId="10" fillId="52" borderId="9" xfId="0" applyNumberFormat="1" applyFont="1" applyFill="1" applyBorder="1" applyAlignment="1">
      <alignment vertical="center"/>
    </xf>
    <xf numFmtId="3" fontId="111" fillId="52" borderId="35" xfId="0" applyNumberFormat="1" applyFont="1" applyFill="1" applyBorder="1" applyAlignment="1">
      <alignment vertical="center" wrapText="1"/>
    </xf>
    <xf numFmtId="3" fontId="111" fillId="52" borderId="18" xfId="0" applyNumberFormat="1" applyFont="1" applyFill="1" applyBorder="1" applyAlignment="1">
      <alignment horizontal="center" vertical="center" wrapText="1"/>
    </xf>
    <xf numFmtId="3" fontId="111" fillId="52" borderId="1" xfId="0" applyNumberFormat="1" applyFont="1" applyFill="1" applyBorder="1" applyAlignment="1">
      <alignment horizontal="center" vertical="center" wrapText="1"/>
    </xf>
    <xf numFmtId="3" fontId="6" fillId="52" borderId="9" xfId="0" applyNumberFormat="1" applyFont="1" applyFill="1" applyBorder="1" applyAlignment="1">
      <alignment vertical="center"/>
    </xf>
    <xf numFmtId="3" fontId="111" fillId="52" borderId="9" xfId="0" applyNumberFormat="1" applyFont="1" applyFill="1" applyBorder="1" applyAlignment="1">
      <alignment horizontal="center" vertical="center" wrapText="1"/>
    </xf>
    <xf numFmtId="3" fontId="111" fillId="52" borderId="15" xfId="0" applyNumberFormat="1" applyFont="1" applyFill="1" applyBorder="1" applyAlignment="1">
      <alignment horizontal="center" vertical="center" wrapText="1"/>
    </xf>
    <xf numFmtId="3" fontId="111" fillId="52" borderId="5" xfId="0" applyNumberFormat="1" applyFont="1" applyFill="1" applyBorder="1" applyAlignment="1">
      <alignment horizontal="center" vertical="center" wrapText="1"/>
    </xf>
    <xf numFmtId="3" fontId="111" fillId="52" borderId="35" xfId="0" applyNumberFormat="1" applyFont="1" applyFill="1" applyBorder="1" applyAlignment="1">
      <alignment horizontal="center" vertical="center" wrapText="1"/>
    </xf>
    <xf numFmtId="3" fontId="111" fillId="52" borderId="39" xfId="0" applyNumberFormat="1" applyFont="1" applyFill="1" applyBorder="1" applyAlignment="1">
      <alignment horizontal="center" vertical="center" wrapText="1"/>
    </xf>
    <xf numFmtId="3" fontId="6" fillId="52" borderId="0" xfId="0" applyNumberFormat="1" applyFont="1" applyFill="1" applyAlignment="1">
      <alignment vertical="center" wrapText="1"/>
    </xf>
    <xf numFmtId="3" fontId="10" fillId="52" borderId="18" xfId="0" quotePrefix="1" applyNumberFormat="1" applyFont="1" applyFill="1" applyBorder="1" applyAlignment="1">
      <alignment horizontal="center" vertical="center" wrapText="1"/>
    </xf>
    <xf numFmtId="3" fontId="10" fillId="52" borderId="9" xfId="0" quotePrefix="1" applyNumberFormat="1" applyFont="1" applyFill="1" applyBorder="1" applyAlignment="1">
      <alignment horizontal="center" vertical="center" wrapText="1"/>
    </xf>
    <xf numFmtId="3" fontId="11" fillId="52" borderId="23" xfId="0" applyNumberFormat="1" applyFont="1" applyFill="1" applyBorder="1" applyAlignment="1">
      <alignment horizontal="center" vertical="center"/>
    </xf>
    <xf numFmtId="3" fontId="11" fillId="52" borderId="23" xfId="0" applyNumberFormat="1" applyFont="1" applyFill="1" applyBorder="1" applyAlignment="1">
      <alignment horizontal="right" vertical="center"/>
    </xf>
    <xf numFmtId="3" fontId="11" fillId="52" borderId="23" xfId="0" applyNumberFormat="1" applyFont="1" applyFill="1" applyBorder="1" applyAlignment="1">
      <alignment horizontal="justify" vertical="center" wrapText="1"/>
    </xf>
    <xf numFmtId="3" fontId="11" fillId="52" borderId="0" xfId="0" applyNumberFormat="1" applyFont="1" applyFill="1" applyAlignment="1">
      <alignment vertical="center"/>
    </xf>
    <xf numFmtId="3" fontId="7" fillId="52" borderId="19" xfId="0" applyNumberFormat="1" applyFont="1" applyFill="1" applyBorder="1" applyAlignment="1">
      <alignment horizontal="center" vertical="top"/>
    </xf>
    <xf numFmtId="3" fontId="7" fillId="52" borderId="19" xfId="0" applyNumberFormat="1" applyFont="1" applyFill="1" applyBorder="1" applyAlignment="1">
      <alignment horizontal="left" vertical="top" wrapText="1"/>
    </xf>
    <xf numFmtId="3" fontId="86" fillId="52" borderId="19" xfId="0" applyNumberFormat="1" applyFont="1" applyFill="1" applyBorder="1" applyAlignment="1">
      <alignment horizontal="left" vertical="top"/>
    </xf>
    <xf numFmtId="3" fontId="7" fillId="52" borderId="19" xfId="0" applyNumberFormat="1" applyFont="1" applyFill="1" applyBorder="1" applyAlignment="1">
      <alignment horizontal="left" vertical="top"/>
    </xf>
    <xf numFmtId="3" fontId="7" fillId="52" borderId="19" xfId="0" applyNumberFormat="1" applyFont="1" applyFill="1" applyBorder="1" applyAlignment="1">
      <alignment horizontal="right" vertical="top"/>
    </xf>
    <xf numFmtId="3" fontId="7" fillId="52" borderId="19" xfId="0" applyNumberFormat="1" applyFont="1" applyFill="1" applyBorder="1" applyAlignment="1">
      <alignment vertical="top"/>
    </xf>
    <xf numFmtId="3" fontId="6" fillId="52" borderId="19" xfId="0" applyNumberFormat="1" applyFont="1" applyFill="1" applyBorder="1" applyAlignment="1">
      <alignment horizontal="right" vertical="top"/>
    </xf>
    <xf numFmtId="3" fontId="7" fillId="52" borderId="0" xfId="0" applyNumberFormat="1" applyFont="1" applyFill="1" applyAlignment="1">
      <alignment vertical="top"/>
    </xf>
    <xf numFmtId="3" fontId="6" fillId="52" borderId="19" xfId="0" applyNumberFormat="1" applyFont="1" applyFill="1" applyBorder="1" applyAlignment="1">
      <alignment horizontal="center" vertical="top"/>
    </xf>
    <xf numFmtId="3" fontId="6" fillId="52" borderId="19" xfId="0" applyNumberFormat="1" applyFont="1" applyFill="1" applyBorder="1" applyAlignment="1">
      <alignment horizontal="left" vertical="top" wrapText="1"/>
    </xf>
    <xf numFmtId="3" fontId="6" fillId="52" borderId="19" xfId="0" applyNumberFormat="1" applyFont="1" applyFill="1" applyBorder="1" applyAlignment="1">
      <alignment horizontal="left" vertical="top"/>
    </xf>
    <xf numFmtId="3" fontId="7" fillId="52" borderId="19" xfId="0" applyNumberFormat="1" applyFont="1" applyFill="1" applyBorder="1" applyAlignment="1">
      <alignment horizontal="justify" vertical="top" wrapText="1"/>
    </xf>
    <xf numFmtId="3" fontId="14" fillId="52" borderId="19" xfId="0" applyNumberFormat="1" applyFont="1" applyFill="1" applyBorder="1" applyAlignment="1">
      <alignment horizontal="center" vertical="top"/>
    </xf>
    <xf numFmtId="3" fontId="14" fillId="52" borderId="19" xfId="0" applyNumberFormat="1" applyFont="1" applyFill="1" applyBorder="1" applyAlignment="1">
      <alignment horizontal="left" vertical="top"/>
    </xf>
    <xf numFmtId="3" fontId="14" fillId="52" borderId="19" xfId="0" applyNumberFormat="1" applyFont="1" applyFill="1" applyBorder="1" applyAlignment="1">
      <alignment horizontal="right" vertical="top"/>
    </xf>
    <xf numFmtId="3" fontId="14" fillId="52" borderId="19" xfId="0" applyNumberFormat="1" applyFont="1" applyFill="1" applyBorder="1" applyAlignment="1">
      <alignment horizontal="justify" vertical="top" wrapText="1"/>
    </xf>
    <xf numFmtId="3" fontId="14" fillId="52" borderId="0" xfId="0" applyNumberFormat="1" applyFont="1" applyFill="1" applyAlignment="1">
      <alignment vertical="top"/>
    </xf>
    <xf numFmtId="3" fontId="14" fillId="52" borderId="19" xfId="0" quotePrefix="1" applyNumberFormat="1" applyFont="1" applyFill="1" applyBorder="1" applyAlignment="1">
      <alignment horizontal="left" vertical="top" wrapText="1"/>
    </xf>
    <xf numFmtId="3" fontId="14" fillId="52" borderId="19" xfId="0" applyNumberFormat="1" applyFont="1" applyFill="1" applyBorder="1" applyAlignment="1">
      <alignment horizontal="center" vertical="top" wrapText="1"/>
    </xf>
    <xf numFmtId="3" fontId="14" fillId="52" borderId="19" xfId="0" applyNumberFormat="1" applyFont="1" applyFill="1" applyBorder="1" applyAlignment="1">
      <alignment vertical="top"/>
    </xf>
    <xf numFmtId="3" fontId="7" fillId="52" borderId="19" xfId="0" quotePrefix="1" applyNumberFormat="1" applyFont="1" applyFill="1" applyBorder="1" applyAlignment="1">
      <alignment horizontal="left" vertical="top" wrapText="1"/>
    </xf>
    <xf numFmtId="3" fontId="7" fillId="52" borderId="19" xfId="0" applyNumberFormat="1" applyFont="1" applyFill="1" applyBorder="1" applyAlignment="1">
      <alignment horizontal="center" vertical="top" wrapText="1"/>
    </xf>
    <xf numFmtId="3" fontId="14" fillId="52" borderId="19" xfId="0" applyNumberFormat="1" applyFont="1" applyFill="1" applyBorder="1" applyAlignment="1">
      <alignment horizontal="left" vertical="top" wrapText="1"/>
    </xf>
    <xf numFmtId="3" fontId="14" fillId="52" borderId="19" xfId="0" applyNumberFormat="1" applyFont="1" applyFill="1" applyBorder="1" applyAlignment="1">
      <alignment vertical="top" wrapText="1"/>
    </xf>
    <xf numFmtId="3" fontId="6" fillId="52" borderId="19" xfId="0" applyNumberFormat="1" applyFont="1" applyFill="1" applyBorder="1" applyAlignment="1">
      <alignment vertical="top" wrapText="1"/>
    </xf>
    <xf numFmtId="3" fontId="6" fillId="52" borderId="19" xfId="1309" applyNumberFormat="1" applyFont="1" applyFill="1" applyBorder="1" applyAlignment="1">
      <alignment horizontal="right" vertical="top" wrapText="1"/>
    </xf>
    <xf numFmtId="173" fontId="6" fillId="52" borderId="19" xfId="1311" applyNumberFormat="1" applyFont="1" applyFill="1" applyBorder="1" applyAlignment="1">
      <alignment horizontal="center" vertical="top" wrapText="1"/>
    </xf>
    <xf numFmtId="3" fontId="6" fillId="52" borderId="19" xfId="0" applyNumberFormat="1" applyFont="1" applyFill="1" applyBorder="1" applyAlignment="1">
      <alignment vertical="top"/>
    </xf>
    <xf numFmtId="3" fontId="6" fillId="52" borderId="0" xfId="0" applyNumberFormat="1" applyFont="1" applyFill="1" applyAlignment="1">
      <alignment vertical="top"/>
    </xf>
    <xf numFmtId="3" fontId="7" fillId="52" borderId="19" xfId="1303" applyNumberFormat="1" applyFont="1" applyFill="1" applyBorder="1" applyAlignment="1">
      <alignment vertical="top" wrapText="1"/>
    </xf>
    <xf numFmtId="3" fontId="7" fillId="52" borderId="19" xfId="1303" applyNumberFormat="1" applyFont="1" applyFill="1" applyBorder="1" applyAlignment="1">
      <alignment horizontal="center" vertical="top" wrapText="1"/>
    </xf>
    <xf numFmtId="3" fontId="7" fillId="52" borderId="19" xfId="0" quotePrefix="1" applyNumberFormat="1" applyFont="1" applyFill="1" applyBorder="1" applyAlignment="1">
      <alignment horizontal="center" vertical="top" wrapText="1"/>
    </xf>
    <xf numFmtId="3" fontId="14" fillId="52" borderId="19" xfId="1303" applyNumberFormat="1" applyFont="1" applyFill="1" applyBorder="1" applyAlignment="1">
      <alignment horizontal="center" vertical="top" wrapText="1"/>
    </xf>
    <xf numFmtId="3" fontId="14" fillId="52" borderId="19" xfId="0" quotePrefix="1" applyNumberFormat="1" applyFont="1" applyFill="1" applyBorder="1" applyAlignment="1">
      <alignment horizontal="center" vertical="top" wrapText="1"/>
    </xf>
    <xf numFmtId="3" fontId="6" fillId="52" borderId="19" xfId="1303" applyNumberFormat="1" applyFill="1" applyBorder="1" applyAlignment="1">
      <alignment vertical="top" wrapText="1"/>
    </xf>
    <xf numFmtId="3" fontId="84" fillId="52" borderId="19" xfId="925" applyNumberFormat="1" applyFont="1" applyFill="1" applyBorder="1" applyAlignment="1">
      <alignment horizontal="center" vertical="top" wrapText="1"/>
    </xf>
    <xf numFmtId="3" fontId="6" fillId="52" borderId="19" xfId="0" applyNumberFormat="1" applyFont="1" applyFill="1" applyBorder="1" applyAlignment="1">
      <alignment horizontal="right" vertical="top" wrapText="1"/>
    </xf>
    <xf numFmtId="3" fontId="6" fillId="52" borderId="19" xfId="0" quotePrefix="1" applyNumberFormat="1" applyFont="1" applyFill="1" applyBorder="1" applyAlignment="1">
      <alignment horizontal="center" vertical="top" wrapText="1"/>
    </xf>
    <xf numFmtId="3" fontId="7" fillId="52" borderId="19" xfId="784" quotePrefix="1" applyNumberFormat="1" applyFont="1" applyFill="1" applyBorder="1" applyAlignment="1" applyProtection="1">
      <alignment horizontal="justify" vertical="top" wrapText="1"/>
    </xf>
    <xf numFmtId="3" fontId="14" fillId="52" borderId="19" xfId="1303" applyNumberFormat="1" applyFont="1" applyFill="1" applyBorder="1" applyAlignment="1">
      <alignment vertical="top" wrapText="1"/>
    </xf>
    <xf numFmtId="3" fontId="14" fillId="52" borderId="19" xfId="784" quotePrefix="1" applyNumberFormat="1" applyFont="1" applyFill="1" applyBorder="1" applyAlignment="1" applyProtection="1">
      <alignment horizontal="justify" vertical="top" wrapText="1"/>
    </xf>
    <xf numFmtId="3" fontId="84" fillId="52" borderId="19" xfId="943" applyNumberFormat="1" applyFont="1" applyFill="1" applyBorder="1" applyAlignment="1">
      <alignment vertical="top" wrapText="1" shrinkToFit="1"/>
    </xf>
    <xf numFmtId="3" fontId="84" fillId="52" borderId="19" xfId="862" applyNumberFormat="1" applyFont="1" applyFill="1" applyBorder="1" applyAlignment="1">
      <alignment horizontal="center" vertical="top" wrapText="1" shrinkToFit="1"/>
    </xf>
    <xf numFmtId="3" fontId="126" fillId="52" borderId="19" xfId="943" applyNumberFormat="1" applyFont="1" applyFill="1" applyBorder="1" applyAlignment="1">
      <alignment horizontal="center" vertical="top" wrapText="1" shrinkToFit="1"/>
    </xf>
    <xf numFmtId="3" fontId="84" fillId="52" borderId="19" xfId="784" applyNumberFormat="1" applyFont="1" applyFill="1" applyBorder="1" applyAlignment="1" applyProtection="1">
      <alignment horizontal="center" vertical="top" wrapText="1" shrinkToFit="1"/>
    </xf>
    <xf numFmtId="3" fontId="6" fillId="52" borderId="19" xfId="1386" applyNumberFormat="1" applyFont="1" applyFill="1" applyBorder="1" applyAlignment="1">
      <alignment horizontal="center" vertical="top" wrapText="1"/>
    </xf>
    <xf numFmtId="3" fontId="84" fillId="52" borderId="19" xfId="862" applyNumberFormat="1" applyFont="1" applyFill="1" applyBorder="1" applyAlignment="1">
      <alignment horizontal="left" vertical="top" wrapText="1" shrinkToFit="1"/>
    </xf>
    <xf numFmtId="3" fontId="84" fillId="52" borderId="19" xfId="724" applyNumberFormat="1" applyFont="1" applyFill="1" applyBorder="1" applyAlignment="1">
      <alignment horizontal="right" vertical="top" wrapText="1" shrinkToFit="1"/>
    </xf>
    <xf numFmtId="3" fontId="16" fillId="52" borderId="19" xfId="784" quotePrefix="1" applyNumberFormat="1" applyFont="1" applyFill="1" applyBorder="1" applyAlignment="1" applyProtection="1">
      <alignment horizontal="justify" vertical="top" wrapText="1"/>
    </xf>
    <xf numFmtId="3" fontId="6" fillId="52" borderId="19" xfId="1427" applyNumberFormat="1" applyFont="1" applyFill="1" applyBorder="1" applyAlignment="1">
      <alignment horizontal="center" vertical="top" wrapText="1"/>
    </xf>
    <xf numFmtId="3" fontId="6" fillId="52" borderId="19" xfId="0" quotePrefix="1" applyNumberFormat="1" applyFont="1" applyFill="1" applyBorder="1" applyAlignment="1">
      <alignment horizontal="center" vertical="top"/>
    </xf>
    <xf numFmtId="3" fontId="84" fillId="52" borderId="19" xfId="943" quotePrefix="1" applyNumberFormat="1" applyFont="1" applyFill="1" applyBorder="1" applyAlignment="1">
      <alignment vertical="top" wrapText="1" shrinkToFit="1"/>
    </xf>
    <xf numFmtId="0" fontId="6" fillId="52" borderId="19" xfId="862" applyFont="1" applyFill="1" applyBorder="1" applyAlignment="1">
      <alignment horizontal="left" vertical="top" wrapText="1" shrinkToFit="1"/>
    </xf>
    <xf numFmtId="3" fontId="6" fillId="52" borderId="19" xfId="1367" applyNumberFormat="1" applyFont="1" applyFill="1" applyBorder="1" applyAlignment="1">
      <alignment horizontal="center" vertical="top" wrapText="1"/>
    </xf>
    <xf numFmtId="3" fontId="6" fillId="52" borderId="19" xfId="724" applyNumberFormat="1" applyFont="1" applyFill="1" applyBorder="1" applyAlignment="1">
      <alignment horizontal="right" vertical="top" wrapText="1" shrinkToFit="1"/>
    </xf>
    <xf numFmtId="222" fontId="16" fillId="52" borderId="19" xfId="784" quotePrefix="1" applyNumberFormat="1" applyFont="1" applyFill="1" applyBorder="1" applyAlignment="1" applyProtection="1">
      <alignment horizontal="justify" vertical="top" wrapText="1"/>
    </xf>
    <xf numFmtId="3" fontId="134" fillId="52" borderId="0" xfId="0" applyNumberFormat="1" applyFont="1" applyFill="1" applyAlignment="1">
      <alignment vertical="top"/>
    </xf>
    <xf numFmtId="3" fontId="6" fillId="52" borderId="19" xfId="991" applyNumberFormat="1" applyFont="1" applyFill="1" applyBorder="1" applyAlignment="1">
      <alignment horizontal="right" vertical="top" wrapText="1" shrinkToFit="1"/>
    </xf>
    <xf numFmtId="3" fontId="6" fillId="52" borderId="19" xfId="784" quotePrefix="1" applyNumberFormat="1" applyFont="1" applyFill="1" applyBorder="1" applyAlignment="1" applyProtection="1">
      <alignment horizontal="center" vertical="top" wrapText="1"/>
    </xf>
    <xf numFmtId="3" fontId="16" fillId="52" borderId="19" xfId="1386" applyNumberFormat="1" applyFont="1" applyFill="1" applyBorder="1" applyAlignment="1">
      <alignment horizontal="center" vertical="top" wrapText="1"/>
    </xf>
    <xf numFmtId="3" fontId="7" fillId="52" borderId="19" xfId="943" quotePrefix="1" applyNumberFormat="1" applyFont="1" applyFill="1" applyBorder="1" applyAlignment="1">
      <alignment vertical="top" wrapText="1" shrinkToFit="1"/>
    </xf>
    <xf numFmtId="3" fontId="132" fillId="52" borderId="19" xfId="925" applyNumberFormat="1" applyFont="1" applyFill="1" applyBorder="1" applyAlignment="1">
      <alignment horizontal="center" vertical="top" wrapText="1"/>
    </xf>
    <xf numFmtId="3" fontId="7" fillId="52" borderId="19" xfId="1367" applyNumberFormat="1" applyFont="1" applyFill="1" applyBorder="1" applyAlignment="1">
      <alignment horizontal="center" vertical="top" wrapText="1"/>
    </xf>
    <xf numFmtId="3" fontId="132" fillId="52" borderId="19" xfId="784" applyNumberFormat="1" applyFont="1" applyFill="1" applyBorder="1" applyAlignment="1" applyProtection="1">
      <alignment horizontal="center" vertical="top" wrapText="1" shrinkToFit="1"/>
    </xf>
    <xf numFmtId="3" fontId="7" fillId="52" borderId="19" xfId="0" applyNumberFormat="1" applyFont="1" applyFill="1" applyBorder="1" applyAlignment="1">
      <alignment horizontal="right" vertical="top" wrapText="1"/>
    </xf>
    <xf numFmtId="3" fontId="133" fillId="52" borderId="19" xfId="925" applyNumberFormat="1" applyFont="1" applyFill="1" applyBorder="1" applyAlignment="1">
      <alignment horizontal="center" vertical="top" wrapText="1"/>
    </xf>
    <xf numFmtId="3" fontId="14" fillId="52" borderId="19" xfId="1367" applyNumberFormat="1" applyFont="1" applyFill="1" applyBorder="1" applyAlignment="1">
      <alignment horizontal="center" vertical="top" wrapText="1"/>
    </xf>
    <xf numFmtId="3" fontId="133" fillId="52" borderId="19" xfId="784" applyNumberFormat="1" applyFont="1" applyFill="1" applyBorder="1" applyAlignment="1" applyProtection="1">
      <alignment horizontal="center" vertical="top" wrapText="1" shrinkToFit="1"/>
    </xf>
    <xf numFmtId="3" fontId="14" fillId="52" borderId="19" xfId="0" applyNumberFormat="1" applyFont="1" applyFill="1" applyBorder="1" applyAlignment="1">
      <alignment horizontal="right" vertical="top" wrapText="1"/>
    </xf>
    <xf numFmtId="3" fontId="6" fillId="52" borderId="19" xfId="991" applyNumberFormat="1" applyFont="1" applyFill="1" applyBorder="1" applyAlignment="1">
      <alignment horizontal="left" vertical="top" wrapText="1"/>
    </xf>
    <xf numFmtId="3" fontId="6" fillId="52" borderId="19" xfId="1306" applyNumberFormat="1" applyFill="1" applyBorder="1" applyAlignment="1">
      <alignment horizontal="center" vertical="top" wrapText="1"/>
    </xf>
    <xf numFmtId="3" fontId="6" fillId="52" borderId="19" xfId="991" applyNumberFormat="1" applyFont="1" applyFill="1" applyBorder="1" applyAlignment="1">
      <alignment horizontal="center" vertical="top" wrapText="1"/>
    </xf>
    <xf numFmtId="3" fontId="6" fillId="52" borderId="19" xfId="1320" applyNumberFormat="1" applyFont="1" applyFill="1" applyBorder="1" applyAlignment="1">
      <alignment horizontal="right" vertical="top" wrapText="1"/>
    </xf>
    <xf numFmtId="3" fontId="6" fillId="52" borderId="19" xfId="991" quotePrefix="1" applyNumberFormat="1" applyFont="1" applyFill="1" applyBorder="1" applyAlignment="1">
      <alignment horizontal="left" vertical="top" wrapText="1"/>
    </xf>
    <xf numFmtId="3" fontId="6" fillId="52" borderId="19" xfId="991" quotePrefix="1" applyNumberFormat="1" applyFont="1" applyFill="1" applyBorder="1" applyAlignment="1">
      <alignment horizontal="right" vertical="top" wrapText="1"/>
    </xf>
    <xf numFmtId="3" fontId="6" fillId="52" borderId="19" xfId="784" quotePrefix="1" applyNumberFormat="1" applyFont="1" applyFill="1" applyBorder="1" applyAlignment="1" applyProtection="1">
      <alignment horizontal="justify" vertical="top" wrapText="1"/>
    </xf>
    <xf numFmtId="3" fontId="14" fillId="52" borderId="19" xfId="925" applyNumberFormat="1" applyFont="1" applyFill="1" applyBorder="1" applyAlignment="1">
      <alignment horizontal="center" vertical="top" wrapText="1"/>
    </xf>
    <xf numFmtId="3" fontId="14" fillId="52" borderId="19" xfId="784" applyNumberFormat="1" applyFont="1" applyFill="1" applyBorder="1" applyAlignment="1" applyProtection="1">
      <alignment horizontal="center" vertical="top" wrapText="1" shrinkToFit="1"/>
    </xf>
    <xf numFmtId="3" fontId="115" fillId="52" borderId="0" xfId="0" applyNumberFormat="1" applyFont="1" applyFill="1" applyAlignment="1">
      <alignment vertical="top"/>
    </xf>
    <xf numFmtId="3" fontId="14" fillId="52" borderId="19" xfId="1405" quotePrefix="1" applyNumberFormat="1" applyFont="1" applyFill="1" applyBorder="1" applyAlignment="1">
      <alignment vertical="top" wrapText="1"/>
    </xf>
    <xf numFmtId="3" fontId="6" fillId="52" borderId="22" xfId="0" applyNumberFormat="1" applyFont="1" applyFill="1" applyBorder="1" applyAlignment="1">
      <alignment horizontal="center" vertical="center"/>
    </xf>
    <xf numFmtId="3" fontId="6" fillId="52" borderId="22" xfId="0" applyNumberFormat="1" applyFont="1" applyFill="1" applyBorder="1" applyAlignment="1">
      <alignment horizontal="left" vertical="center" wrapText="1"/>
    </xf>
    <xf numFmtId="3" fontId="6" fillId="52" borderId="22" xfId="0" applyNumberFormat="1" applyFont="1" applyFill="1" applyBorder="1" applyAlignment="1">
      <alignment horizontal="center" vertical="center" wrapText="1"/>
    </xf>
    <xf numFmtId="3" fontId="6" fillId="52" borderId="22" xfId="0" applyNumberFormat="1" applyFont="1" applyFill="1" applyBorder="1" applyAlignment="1">
      <alignment horizontal="right" vertical="center"/>
    </xf>
    <xf numFmtId="3" fontId="6" fillId="52" borderId="22" xfId="0" applyNumberFormat="1" applyFont="1" applyFill="1" applyBorder="1" applyAlignment="1">
      <alignment vertical="center"/>
    </xf>
    <xf numFmtId="3" fontId="6" fillId="52" borderId="22" xfId="0" applyNumberFormat="1" applyFont="1" applyFill="1" applyBorder="1" applyAlignment="1">
      <alignment horizontal="justify" vertical="center" wrapText="1"/>
    </xf>
    <xf numFmtId="3" fontId="7" fillId="52" borderId="0" xfId="0" applyNumberFormat="1" applyFont="1" applyFill="1" applyAlignment="1">
      <alignment vertical="center"/>
    </xf>
    <xf numFmtId="3" fontId="7" fillId="53" borderId="19" xfId="0" applyNumberFormat="1" applyFont="1" applyFill="1" applyBorder="1" applyAlignment="1">
      <alignment horizontal="right" vertical="top"/>
    </xf>
    <xf numFmtId="3" fontId="7" fillId="54" borderId="19" xfId="0" applyNumberFormat="1" applyFont="1" applyFill="1" applyBorder="1" applyAlignment="1">
      <alignment horizontal="right" vertical="top"/>
    </xf>
    <xf numFmtId="3" fontId="10" fillId="0" borderId="18" xfId="0" quotePrefix="1" applyNumberFormat="1" applyFont="1" applyBorder="1" applyAlignment="1">
      <alignment horizontal="center" vertical="center" wrapText="1"/>
    </xf>
    <xf numFmtId="3" fontId="6" fillId="52" borderId="23" xfId="0" applyNumberFormat="1" applyFont="1" applyFill="1" applyBorder="1" applyAlignment="1">
      <alignment horizontal="right" vertical="center"/>
    </xf>
    <xf numFmtId="3" fontId="6" fillId="52" borderId="19" xfId="862" applyNumberFormat="1" applyFont="1" applyFill="1" applyBorder="1" applyAlignment="1">
      <alignment horizontal="center" vertical="top" wrapText="1" shrinkToFit="1"/>
    </xf>
    <xf numFmtId="3" fontId="6" fillId="52" borderId="19" xfId="1367" quotePrefix="1" applyNumberFormat="1" applyFont="1" applyFill="1" applyBorder="1" applyAlignment="1">
      <alignment vertical="top" wrapText="1"/>
    </xf>
    <xf numFmtId="3" fontId="6" fillId="52" borderId="19" xfId="1367" applyNumberFormat="1" applyFont="1" applyFill="1" applyBorder="1" applyAlignment="1">
      <alignment horizontal="right" vertical="top"/>
    </xf>
    <xf numFmtId="3" fontId="14" fillId="52" borderId="19" xfId="991" quotePrefix="1" applyNumberFormat="1" applyFont="1" applyFill="1" applyBorder="1" applyAlignment="1">
      <alignment horizontal="center" vertical="top" wrapText="1"/>
    </xf>
    <xf numFmtId="3" fontId="14" fillId="52" borderId="19" xfId="862" applyNumberFormat="1" applyFont="1" applyFill="1" applyBorder="1" applyAlignment="1">
      <alignment horizontal="center" vertical="top" wrapText="1" shrinkToFit="1"/>
    </xf>
    <xf numFmtId="3" fontId="14" fillId="52" borderId="19" xfId="1367" applyNumberFormat="1" applyFont="1" applyFill="1" applyBorder="1" applyAlignment="1">
      <alignment horizontal="right" vertical="top"/>
    </xf>
    <xf numFmtId="3" fontId="6" fillId="52" borderId="19" xfId="0" quotePrefix="1" applyNumberFormat="1" applyFont="1" applyFill="1" applyBorder="1" applyAlignment="1">
      <alignment vertical="top" wrapText="1"/>
    </xf>
    <xf numFmtId="173" fontId="123" fillId="52" borderId="19" xfId="1309" quotePrefix="1" applyNumberFormat="1" applyFont="1" applyFill="1" applyBorder="1" applyAlignment="1">
      <alignment horizontal="left" vertical="top" wrapText="1"/>
    </xf>
    <xf numFmtId="0" fontId="123" fillId="52" borderId="19" xfId="0" applyFont="1" applyFill="1" applyBorder="1" applyAlignment="1">
      <alignment horizontal="center" vertical="top" wrapText="1"/>
    </xf>
    <xf numFmtId="173" fontId="123" fillId="52" borderId="19" xfId="1309" applyNumberFormat="1" applyFont="1" applyFill="1" applyBorder="1" applyAlignment="1">
      <alignment horizontal="right" vertical="top" wrapText="1"/>
    </xf>
    <xf numFmtId="173" fontId="123" fillId="52" borderId="19" xfId="1309" applyNumberFormat="1" applyFont="1" applyFill="1" applyBorder="1" applyAlignment="1">
      <alignment horizontal="right" vertical="top" wrapText="1" shrinkToFit="1"/>
    </xf>
    <xf numFmtId="3" fontId="7" fillId="0" borderId="23" xfId="0" applyNumberFormat="1" applyFont="1" applyBorder="1" applyAlignment="1">
      <alignment horizontal="right" vertical="top"/>
    </xf>
    <xf numFmtId="3" fontId="6" fillId="0" borderId="23" xfId="0" applyNumberFormat="1" applyFont="1" applyBorder="1" applyAlignment="1">
      <alignment horizontal="right" vertical="center"/>
    </xf>
    <xf numFmtId="3" fontId="7" fillId="59" borderId="19" xfId="0" applyNumberFormat="1" applyFont="1" applyFill="1" applyBorder="1" applyAlignment="1">
      <alignment horizontal="right" vertical="top"/>
    </xf>
    <xf numFmtId="3" fontId="7" fillId="60" borderId="19" xfId="0" applyNumberFormat="1" applyFont="1" applyFill="1" applyBorder="1" applyAlignment="1">
      <alignment horizontal="right" vertical="top"/>
    </xf>
    <xf numFmtId="3" fontId="6" fillId="54" borderId="19" xfId="1367" quotePrefix="1" applyNumberFormat="1" applyFont="1" applyFill="1" applyBorder="1" applyAlignment="1">
      <alignment vertical="top" wrapText="1"/>
    </xf>
    <xf numFmtId="3" fontId="6" fillId="54" borderId="19" xfId="991" quotePrefix="1" applyNumberFormat="1" applyFont="1" applyFill="1" applyBorder="1" applyAlignment="1">
      <alignment horizontal="center" vertical="top" wrapText="1"/>
    </xf>
    <xf numFmtId="3" fontId="6" fillId="54" borderId="19" xfId="862" applyNumberFormat="1" applyFont="1" applyFill="1" applyBorder="1" applyAlignment="1">
      <alignment horizontal="center" vertical="top" wrapText="1" shrinkToFit="1"/>
    </xf>
    <xf numFmtId="3" fontId="6" fillId="54" borderId="19" xfId="1367" applyNumberFormat="1" applyFont="1" applyFill="1" applyBorder="1" applyAlignment="1">
      <alignment horizontal="right" vertical="top"/>
    </xf>
    <xf numFmtId="3" fontId="14" fillId="0" borderId="19" xfId="991" quotePrefix="1" applyNumberFormat="1" applyFont="1" applyBorder="1" applyAlignment="1">
      <alignment horizontal="center" vertical="top" wrapText="1"/>
    </xf>
    <xf numFmtId="3" fontId="14" fillId="0" borderId="19" xfId="862" applyNumberFormat="1" applyFont="1" applyBorder="1" applyAlignment="1">
      <alignment horizontal="center" vertical="top" wrapText="1" shrinkToFit="1"/>
    </xf>
    <xf numFmtId="3" fontId="14" fillId="0" borderId="19" xfId="1367" applyNumberFormat="1" applyFont="1" applyBorder="1" applyAlignment="1">
      <alignment horizontal="right" vertical="top"/>
    </xf>
    <xf numFmtId="3" fontId="7" fillId="61" borderId="19" xfId="0" applyNumberFormat="1" applyFont="1" applyFill="1" applyBorder="1" applyAlignment="1">
      <alignment horizontal="right" vertical="top"/>
    </xf>
    <xf numFmtId="3" fontId="7" fillId="62" borderId="19" xfId="0" applyNumberFormat="1" applyFont="1" applyFill="1" applyBorder="1" applyAlignment="1">
      <alignment horizontal="right" vertical="top"/>
    </xf>
    <xf numFmtId="173" fontId="123" fillId="54" borderId="19" xfId="1309" quotePrefix="1" applyNumberFormat="1" applyFont="1" applyFill="1" applyBorder="1" applyAlignment="1">
      <alignment horizontal="left" vertical="top" wrapText="1"/>
    </xf>
    <xf numFmtId="0" fontId="123" fillId="54" borderId="19" xfId="0" applyFont="1" applyFill="1" applyBorder="1" applyAlignment="1">
      <alignment horizontal="center" vertical="top" wrapText="1"/>
    </xf>
    <xf numFmtId="173" fontId="123" fillId="54" borderId="19" xfId="1309" applyNumberFormat="1" applyFont="1" applyFill="1" applyBorder="1" applyAlignment="1">
      <alignment horizontal="right" vertical="top" wrapText="1"/>
    </xf>
    <xf numFmtId="173" fontId="123" fillId="54" borderId="19" xfId="1309" applyNumberFormat="1" applyFont="1" applyFill="1" applyBorder="1" applyAlignment="1">
      <alignment horizontal="right" vertical="top" wrapText="1" shrinkToFit="1"/>
    </xf>
    <xf numFmtId="3" fontId="7" fillId="52" borderId="23" xfId="0" applyNumberFormat="1" applyFont="1" applyFill="1" applyBorder="1" applyAlignment="1">
      <alignment horizontal="right" vertical="top"/>
    </xf>
    <xf numFmtId="3" fontId="6" fillId="0" borderId="19" xfId="0" applyNumberFormat="1" applyFont="1" applyBorder="1" applyAlignment="1">
      <alignment vertical="top" wrapText="1"/>
    </xf>
    <xf numFmtId="3" fontId="6" fillId="0" borderId="19" xfId="1309" applyNumberFormat="1" applyFont="1" applyFill="1" applyBorder="1" applyAlignment="1">
      <alignment horizontal="right" vertical="top" wrapText="1"/>
    </xf>
    <xf numFmtId="173" fontId="6" fillId="0" borderId="19" xfId="1311" applyNumberFormat="1" applyFont="1" applyFill="1" applyBorder="1" applyAlignment="1">
      <alignment horizontal="center" vertical="top" wrapText="1"/>
    </xf>
    <xf numFmtId="3" fontId="6" fillId="0" borderId="19" xfId="0" quotePrefix="1" applyNumberFormat="1" applyFont="1" applyBorder="1" applyAlignment="1">
      <alignment horizontal="center" vertical="top"/>
    </xf>
    <xf numFmtId="3" fontId="84" fillId="0" borderId="19" xfId="943" quotePrefix="1" applyNumberFormat="1" applyFont="1" applyBorder="1" applyAlignment="1">
      <alignment vertical="top" wrapText="1" shrinkToFit="1"/>
    </xf>
    <xf numFmtId="3" fontId="84" fillId="0" borderId="19" xfId="925" applyNumberFormat="1" applyFont="1" applyBorder="1" applyAlignment="1">
      <alignment horizontal="center" vertical="top" wrapText="1"/>
    </xf>
    <xf numFmtId="3" fontId="6" fillId="0" borderId="19" xfId="1367" applyNumberFormat="1" applyFont="1" applyBorder="1" applyAlignment="1">
      <alignment horizontal="center" vertical="top" wrapText="1"/>
    </xf>
    <xf numFmtId="3" fontId="6" fillId="0" borderId="19" xfId="0" quotePrefix="1" applyNumberFormat="1" applyFont="1" applyBorder="1" applyAlignment="1">
      <alignment horizontal="center" vertical="top" wrapText="1"/>
    </xf>
    <xf numFmtId="3" fontId="16" fillId="0" borderId="19" xfId="784" quotePrefix="1" applyNumberFormat="1" applyFont="1" applyFill="1" applyBorder="1" applyAlignment="1" applyProtection="1">
      <alignment horizontal="justify" vertical="top" wrapText="1"/>
    </xf>
    <xf numFmtId="0" fontId="6" fillId="0" borderId="19" xfId="862" applyFont="1" applyBorder="1" applyAlignment="1">
      <alignment horizontal="left" vertical="top" wrapText="1" shrinkToFit="1"/>
    </xf>
    <xf numFmtId="173" fontId="6" fillId="0" borderId="19" xfId="925" applyNumberFormat="1" applyFont="1" applyBorder="1" applyAlignment="1">
      <alignment horizontal="center" vertical="top" wrapText="1"/>
    </xf>
    <xf numFmtId="0" fontId="6" fillId="0" borderId="19" xfId="784" applyFont="1" applyFill="1" applyBorder="1" applyAlignment="1" applyProtection="1">
      <alignment horizontal="center" vertical="top" wrapText="1" shrinkToFit="1"/>
    </xf>
    <xf numFmtId="3" fontId="6" fillId="0" borderId="19" xfId="0" applyNumberFormat="1" applyFont="1" applyBorder="1" applyAlignment="1">
      <alignment horizontal="right" vertical="top" wrapText="1"/>
    </xf>
    <xf numFmtId="3" fontId="6" fillId="0" borderId="19" xfId="724" applyNumberFormat="1" applyFont="1" applyFill="1" applyBorder="1" applyAlignment="1">
      <alignment horizontal="right" vertical="top" wrapText="1" shrinkToFit="1"/>
    </xf>
    <xf numFmtId="222" fontId="16" fillId="0" borderId="19" xfId="784" quotePrefix="1" applyNumberFormat="1" applyFont="1" applyFill="1" applyBorder="1" applyAlignment="1" applyProtection="1">
      <alignment horizontal="justify" vertical="top" wrapText="1"/>
    </xf>
    <xf numFmtId="3" fontId="84" fillId="0" borderId="19" xfId="784" applyNumberFormat="1" applyFont="1" applyFill="1" applyBorder="1" applyAlignment="1" applyProtection="1">
      <alignment horizontal="center" vertical="top" wrapText="1" shrinkToFit="1"/>
    </xf>
    <xf numFmtId="3" fontId="134" fillId="0" borderId="0" xfId="0" applyNumberFormat="1" applyFont="1" applyAlignment="1">
      <alignment vertical="top"/>
    </xf>
    <xf numFmtId="3" fontId="84" fillId="0" borderId="19" xfId="862" applyNumberFormat="1" applyFont="1" applyBorder="1" applyAlignment="1">
      <alignment horizontal="left" vertical="top" wrapText="1" shrinkToFit="1"/>
    </xf>
    <xf numFmtId="3" fontId="6" fillId="0" borderId="19" xfId="1427" applyNumberFormat="1" applyFont="1" applyBorder="1" applyAlignment="1">
      <alignment horizontal="center" vertical="top" wrapText="1"/>
    </xf>
    <xf numFmtId="3" fontId="6" fillId="0" borderId="19" xfId="991" applyNumberFormat="1" applyFont="1" applyBorder="1" applyAlignment="1">
      <alignment horizontal="right" vertical="top" wrapText="1" shrinkToFit="1"/>
    </xf>
    <xf numFmtId="3" fontId="6" fillId="0" borderId="19" xfId="784" quotePrefix="1" applyNumberFormat="1" applyFont="1" applyFill="1" applyBorder="1" applyAlignment="1" applyProtection="1">
      <alignment horizontal="center" vertical="top" wrapText="1"/>
    </xf>
    <xf numFmtId="3" fontId="84" fillId="0" borderId="19" xfId="724" applyNumberFormat="1" applyFont="1" applyFill="1" applyBorder="1" applyAlignment="1">
      <alignment horizontal="right" vertical="top" wrapText="1" shrinkToFit="1"/>
    </xf>
    <xf numFmtId="3" fontId="16" fillId="0" borderId="19" xfId="1386" applyNumberFormat="1" applyFont="1" applyFill="1" applyBorder="1" applyAlignment="1">
      <alignment horizontal="center" vertical="top" wrapText="1"/>
    </xf>
    <xf numFmtId="3" fontId="6" fillId="0" borderId="19" xfId="862" applyNumberFormat="1" applyFont="1" applyBorder="1" applyAlignment="1">
      <alignment horizontal="left" vertical="top" wrapText="1" shrinkToFit="1"/>
    </xf>
    <xf numFmtId="3" fontId="6" fillId="0" borderId="19" xfId="925" applyNumberFormat="1" applyFont="1" applyBorder="1" applyAlignment="1">
      <alignment horizontal="center" vertical="top" wrapText="1"/>
    </xf>
    <xf numFmtId="3" fontId="6" fillId="0" borderId="19" xfId="991" quotePrefix="1" applyNumberFormat="1" applyFont="1" applyBorder="1" applyAlignment="1">
      <alignment horizontal="right" vertical="top" wrapText="1"/>
    </xf>
    <xf numFmtId="3" fontId="115" fillId="0" borderId="0" xfId="0" applyNumberFormat="1" applyFont="1" applyAlignment="1">
      <alignment vertical="top"/>
    </xf>
    <xf numFmtId="3" fontId="14" fillId="0" borderId="34" xfId="0" applyNumberFormat="1" applyFont="1" applyBorder="1" applyAlignment="1">
      <alignment horizontal="left" vertical="center" wrapText="1"/>
    </xf>
    <xf numFmtId="3" fontId="136" fillId="0" borderId="0" xfId="0" applyNumberFormat="1" applyFont="1"/>
    <xf numFmtId="3" fontId="10" fillId="52" borderId="19" xfId="0" applyNumberFormat="1" applyFont="1" applyFill="1" applyBorder="1" applyAlignment="1">
      <alignment vertical="top"/>
    </xf>
    <xf numFmtId="173" fontId="10" fillId="52" borderId="19" xfId="1309" quotePrefix="1" applyNumberFormat="1" applyFont="1" applyFill="1" applyBorder="1" applyAlignment="1">
      <alignment horizontal="left" vertical="top" wrapText="1"/>
    </xf>
    <xf numFmtId="3" fontId="136" fillId="52" borderId="0" xfId="0" applyNumberFormat="1" applyFont="1" applyFill="1"/>
    <xf numFmtId="3" fontId="136" fillId="52" borderId="0" xfId="0" applyNumberFormat="1" applyFont="1" applyFill="1" applyAlignment="1">
      <alignment horizontal="center"/>
    </xf>
    <xf numFmtId="3" fontId="137" fillId="52" borderId="0" xfId="0" applyNumberFormat="1" applyFont="1" applyFill="1" applyAlignment="1">
      <alignment horizontal="right"/>
    </xf>
    <xf numFmtId="3" fontId="135" fillId="52" borderId="9" xfId="0" applyNumberFormat="1" applyFont="1" applyFill="1" applyBorder="1" applyAlignment="1">
      <alignment horizontal="center" vertical="center"/>
    </xf>
    <xf numFmtId="3" fontId="135" fillId="52" borderId="9" xfId="0" applyNumberFormat="1" applyFont="1" applyFill="1" applyBorder="1" applyAlignment="1">
      <alignment horizontal="center" vertical="center" wrapText="1"/>
    </xf>
    <xf numFmtId="3" fontId="135" fillId="52" borderId="0" xfId="0" applyNumberFormat="1" applyFont="1" applyFill="1"/>
    <xf numFmtId="3" fontId="135" fillId="52" borderId="9" xfId="0" applyNumberFormat="1" applyFont="1" applyFill="1" applyBorder="1" applyAlignment="1">
      <alignment horizontal="center"/>
    </xf>
    <xf numFmtId="3" fontId="135" fillId="52" borderId="9" xfId="0" applyNumberFormat="1" applyFont="1" applyFill="1" applyBorder="1"/>
    <xf numFmtId="3" fontId="135" fillId="52" borderId="23" xfId="0" applyNumberFormat="1" applyFont="1" applyFill="1" applyBorder="1" applyAlignment="1">
      <alignment horizontal="center" vertical="center"/>
    </xf>
    <xf numFmtId="3" fontId="135" fillId="52" borderId="23" xfId="0" applyNumberFormat="1" applyFont="1" applyFill="1" applyBorder="1" applyAlignment="1">
      <alignment vertical="center"/>
    </xf>
    <xf numFmtId="3" fontId="138" fillId="52" borderId="19" xfId="0" applyNumberFormat="1" applyFont="1" applyFill="1" applyBorder="1" applyAlignment="1">
      <alignment horizontal="center" vertical="center"/>
    </xf>
    <xf numFmtId="3" fontId="138" fillId="52" borderId="19" xfId="0" applyNumberFormat="1" applyFont="1" applyFill="1" applyBorder="1" applyAlignment="1">
      <alignment vertical="center"/>
    </xf>
    <xf numFmtId="3" fontId="138" fillId="52" borderId="0" xfId="0" applyNumberFormat="1" applyFont="1" applyFill="1"/>
    <xf numFmtId="3" fontId="136" fillId="52" borderId="19" xfId="0" applyNumberFormat="1" applyFont="1" applyFill="1" applyBorder="1" applyAlignment="1">
      <alignment horizontal="center" vertical="center"/>
    </xf>
    <xf numFmtId="3" fontId="136" fillId="52" borderId="19" xfId="0" applyNumberFormat="1" applyFont="1" applyFill="1" applyBorder="1" applyAlignment="1">
      <alignment vertical="center"/>
    </xf>
    <xf numFmtId="3" fontId="10" fillId="52" borderId="19" xfId="1440" applyNumberFormat="1" applyFont="1" applyFill="1" applyBorder="1" applyAlignment="1">
      <alignment horizontal="right" vertical="center"/>
    </xf>
    <xf numFmtId="3" fontId="136" fillId="52" borderId="19" xfId="0" applyNumberFormat="1" applyFont="1" applyFill="1" applyBorder="1" applyAlignment="1">
      <alignment vertical="center" wrapText="1"/>
    </xf>
    <xf numFmtId="3" fontId="10" fillId="52" borderId="19" xfId="862" applyNumberFormat="1" applyFont="1" applyFill="1" applyBorder="1" applyAlignment="1">
      <alignment horizontal="left" vertical="center" wrapText="1" shrinkToFit="1"/>
    </xf>
    <xf numFmtId="3" fontId="10" fillId="52" borderId="19" xfId="1441" applyNumberFormat="1" applyFont="1" applyFill="1" applyBorder="1" applyAlignment="1">
      <alignment vertical="center"/>
    </xf>
    <xf numFmtId="3" fontId="10" fillId="52" borderId="19" xfId="1442" applyNumberFormat="1" applyFont="1" applyFill="1" applyBorder="1" applyAlignment="1">
      <alignment horizontal="right" vertical="center"/>
    </xf>
    <xf numFmtId="3" fontId="10" fillId="52" borderId="19" xfId="0" applyNumberFormat="1" applyFont="1" applyFill="1" applyBorder="1" applyAlignment="1">
      <alignment horizontal="left" vertical="center" wrapText="1"/>
    </xf>
    <xf numFmtId="3" fontId="138" fillId="52" borderId="19" xfId="0" applyNumberFormat="1" applyFont="1" applyFill="1" applyBorder="1" applyAlignment="1">
      <alignment vertical="center" wrapText="1"/>
    </xf>
    <xf numFmtId="3" fontId="6" fillId="52" borderId="19" xfId="0" applyNumberFormat="1" applyFont="1" applyFill="1" applyBorder="1" applyAlignment="1">
      <alignment horizontal="right" vertical="center"/>
    </xf>
    <xf numFmtId="3" fontId="136" fillId="52" borderId="22" xfId="0" applyNumberFormat="1" applyFont="1" applyFill="1" applyBorder="1" applyAlignment="1">
      <alignment horizontal="center" vertical="center"/>
    </xf>
    <xf numFmtId="3" fontId="10" fillId="52" borderId="22" xfId="862" applyNumberFormat="1" applyFont="1" applyFill="1" applyBorder="1" applyAlignment="1">
      <alignment horizontal="left" vertical="center" wrapText="1" shrinkToFit="1"/>
    </xf>
    <xf numFmtId="3" fontId="136" fillId="52" borderId="22" xfId="0" applyNumberFormat="1" applyFont="1" applyFill="1" applyBorder="1" applyAlignment="1">
      <alignment vertical="center"/>
    </xf>
    <xf numFmtId="3" fontId="138" fillId="52" borderId="23" xfId="0" applyNumberFormat="1" applyFont="1" applyFill="1" applyBorder="1" applyAlignment="1">
      <alignment horizontal="center" vertical="center"/>
    </xf>
    <xf numFmtId="3" fontId="138" fillId="52" borderId="23" xfId="0" applyNumberFormat="1" applyFont="1" applyFill="1" applyBorder="1" applyAlignment="1">
      <alignment vertical="center" wrapText="1"/>
    </xf>
    <xf numFmtId="3" fontId="135" fillId="52" borderId="23" xfId="0" applyNumberFormat="1" applyFont="1" applyFill="1" applyBorder="1"/>
    <xf numFmtId="3" fontId="136" fillId="52" borderId="19" xfId="0" applyNumberFormat="1" applyFont="1" applyFill="1" applyBorder="1" applyAlignment="1">
      <alignment horizontal="center"/>
    </xf>
    <xf numFmtId="3" fontId="10" fillId="52" borderId="19" xfId="0" applyNumberFormat="1" applyFont="1" applyFill="1" applyBorder="1" applyAlignment="1">
      <alignment horizontal="left" vertical="top" wrapText="1"/>
    </xf>
    <xf numFmtId="3" fontId="10" fillId="52" borderId="19" xfId="0" applyNumberFormat="1" applyFont="1" applyFill="1" applyBorder="1" applyAlignment="1">
      <alignment horizontal="right" vertical="top" wrapText="1"/>
    </xf>
    <xf numFmtId="3" fontId="136" fillId="52" borderId="19" xfId="0" applyNumberFormat="1" applyFont="1" applyFill="1" applyBorder="1"/>
    <xf numFmtId="3" fontId="138" fillId="52" borderId="19" xfId="0" applyNumberFormat="1" applyFont="1" applyFill="1" applyBorder="1" applyAlignment="1">
      <alignment horizontal="center"/>
    </xf>
    <xf numFmtId="3" fontId="121" fillId="52" borderId="19" xfId="0" applyNumberFormat="1" applyFont="1" applyFill="1" applyBorder="1" applyAlignment="1">
      <alignment horizontal="left" vertical="top" wrapText="1"/>
    </xf>
    <xf numFmtId="3" fontId="121" fillId="52" borderId="19" xfId="0" applyNumberFormat="1" applyFont="1" applyFill="1" applyBorder="1" applyAlignment="1">
      <alignment horizontal="right" vertical="top" wrapText="1"/>
    </xf>
    <xf numFmtId="3" fontId="136" fillId="52" borderId="19" xfId="0" applyNumberFormat="1" applyFont="1" applyFill="1" applyBorder="1" applyAlignment="1">
      <alignment wrapText="1"/>
    </xf>
    <xf numFmtId="3" fontId="138" fillId="52" borderId="19" xfId="0" applyNumberFormat="1" applyFont="1" applyFill="1" applyBorder="1" applyAlignment="1">
      <alignment wrapText="1"/>
    </xf>
    <xf numFmtId="3" fontId="138" fillId="52" borderId="19" xfId="0" applyNumberFormat="1" applyFont="1" applyFill="1" applyBorder="1"/>
    <xf numFmtId="3" fontId="136" fillId="52" borderId="22" xfId="0" applyNumberFormat="1" applyFont="1" applyFill="1" applyBorder="1" applyAlignment="1">
      <alignment horizontal="center"/>
    </xf>
    <xf numFmtId="3" fontId="136" fillId="52" borderId="22" xfId="0" applyNumberFormat="1" applyFont="1" applyFill="1" applyBorder="1"/>
    <xf numFmtId="3" fontId="136" fillId="52" borderId="9" xfId="0" applyNumberFormat="1" applyFont="1" applyFill="1" applyBorder="1" applyAlignment="1">
      <alignment horizontal="center" vertical="center"/>
    </xf>
    <xf numFmtId="3" fontId="136" fillId="52" borderId="9" xfId="0" applyNumberFormat="1" applyFont="1" applyFill="1" applyBorder="1" applyAlignment="1">
      <alignment horizontal="left" vertical="center" wrapText="1"/>
    </xf>
    <xf numFmtId="3" fontId="136" fillId="52" borderId="9" xfId="0" applyNumberFormat="1" applyFont="1" applyFill="1" applyBorder="1" applyAlignment="1">
      <alignment horizontal="right" vertical="center"/>
    </xf>
    <xf numFmtId="3" fontId="136" fillId="52" borderId="22" xfId="0" applyNumberFormat="1" applyFont="1" applyFill="1" applyBorder="1" applyAlignment="1">
      <alignment horizontal="right" vertical="center"/>
    </xf>
    <xf numFmtId="3" fontId="136" fillId="52" borderId="0" xfId="0" applyNumberFormat="1" applyFont="1" applyFill="1" applyAlignment="1">
      <alignment horizontal="center" vertical="center"/>
    </xf>
    <xf numFmtId="223" fontId="121" fillId="0" borderId="9" xfId="0" applyNumberFormat="1" applyFont="1" applyBorder="1" applyAlignment="1">
      <alignment horizontal="center" vertical="center"/>
    </xf>
    <xf numFmtId="223" fontId="112" fillId="0" borderId="9" xfId="0" applyNumberFormat="1" applyFont="1" applyBorder="1" applyAlignment="1">
      <alignment horizontal="center" vertical="center"/>
    </xf>
    <xf numFmtId="0" fontId="6" fillId="0" borderId="0" xfId="0" applyFont="1" applyAlignment="1">
      <alignment vertical="center" wrapText="1"/>
    </xf>
    <xf numFmtId="0" fontId="22" fillId="0" borderId="0" xfId="0" applyFont="1" applyAlignment="1">
      <alignment vertical="center" wrapText="1"/>
    </xf>
    <xf numFmtId="0" fontId="7" fillId="0" borderId="9" xfId="0" applyFont="1" applyBorder="1" applyAlignment="1">
      <alignment horizontal="center" vertical="center"/>
    </xf>
    <xf numFmtId="0" fontId="22" fillId="0" borderId="0" xfId="0" applyFont="1" applyAlignment="1">
      <alignment vertical="top" wrapText="1"/>
    </xf>
    <xf numFmtId="0" fontId="0" fillId="0" borderId="0" xfId="0" applyAlignment="1">
      <alignment vertical="top"/>
    </xf>
    <xf numFmtId="0" fontId="6" fillId="0" borderId="0" xfId="0" applyFont="1" applyAlignment="1">
      <alignment horizontal="center" vertical="top" wrapText="1"/>
    </xf>
    <xf numFmtId="0" fontId="7" fillId="0" borderId="18" xfId="0" applyFont="1" applyBorder="1" applyAlignment="1">
      <alignment horizontal="center" vertical="center" wrapText="1"/>
    </xf>
    <xf numFmtId="223" fontId="7" fillId="0" borderId="0" xfId="0" applyNumberFormat="1" applyFont="1" applyAlignment="1">
      <alignment vertical="top"/>
    </xf>
    <xf numFmtId="223" fontId="6" fillId="0" borderId="19" xfId="0" applyNumberFormat="1" applyFont="1" applyBorder="1" applyAlignment="1">
      <alignment horizontal="center" vertical="top"/>
    </xf>
    <xf numFmtId="223" fontId="6" fillId="0" borderId="19" xfId="0" applyNumberFormat="1" applyFont="1" applyBorder="1" applyAlignment="1">
      <alignment horizontal="right" vertical="top"/>
    </xf>
    <xf numFmtId="223" fontId="16" fillId="0" borderId="0" xfId="0" applyNumberFormat="1" applyFont="1" applyAlignment="1">
      <alignment vertical="top"/>
    </xf>
    <xf numFmtId="223" fontId="14" fillId="0" borderId="0" xfId="0" applyNumberFormat="1" applyFont="1" applyAlignment="1">
      <alignment vertical="top"/>
    </xf>
    <xf numFmtId="223" fontId="6" fillId="0" borderId="19" xfId="0" applyNumberFormat="1" applyFont="1" applyBorder="1" applyAlignment="1">
      <alignment vertical="top"/>
    </xf>
    <xf numFmtId="223" fontId="6" fillId="0" borderId="0" xfId="0" applyNumberFormat="1" applyFont="1" applyAlignment="1">
      <alignment vertical="top"/>
    </xf>
    <xf numFmtId="3" fontId="6" fillId="52" borderId="9" xfId="0" applyNumberFormat="1" applyFont="1" applyFill="1" applyBorder="1" applyAlignment="1">
      <alignment horizontal="right" vertical="top" wrapText="1"/>
    </xf>
    <xf numFmtId="3" fontId="6" fillId="52" borderId="9" xfId="859" applyNumberFormat="1" applyFont="1" applyFill="1" applyBorder="1" applyAlignment="1">
      <alignment horizontal="right" vertical="top" wrapText="1" shrinkToFit="1"/>
    </xf>
    <xf numFmtId="3" fontId="124" fillId="52" borderId="9" xfId="0" applyNumberFormat="1" applyFont="1" applyFill="1" applyBorder="1" applyAlignment="1">
      <alignment vertical="top"/>
    </xf>
    <xf numFmtId="3" fontId="6" fillId="52" borderId="9" xfId="1432" applyNumberFormat="1" applyFont="1" applyFill="1" applyBorder="1" applyAlignment="1">
      <alignment horizontal="right" vertical="top" wrapText="1"/>
    </xf>
    <xf numFmtId="3" fontId="6" fillId="52" borderId="9" xfId="1430" quotePrefix="1" applyNumberFormat="1" applyFont="1" applyFill="1" applyBorder="1" applyAlignment="1">
      <alignment horizontal="right" vertical="top" wrapText="1"/>
    </xf>
    <xf numFmtId="223" fontId="10" fillId="0" borderId="9" xfId="0" quotePrefix="1" applyNumberFormat="1" applyFont="1" applyBorder="1" applyAlignment="1">
      <alignment horizontal="center" vertical="center" wrapText="1"/>
    </xf>
    <xf numFmtId="223" fontId="10" fillId="0" borderId="9" xfId="0" applyNumberFormat="1" applyFont="1" applyBorder="1" applyAlignment="1">
      <alignment horizontal="right" vertical="center" wrapText="1"/>
    </xf>
    <xf numFmtId="223" fontId="10" fillId="0" borderId="9" xfId="0" applyNumberFormat="1" applyFont="1" applyBorder="1" applyAlignment="1">
      <alignment horizontal="center" vertical="center" wrapText="1"/>
    </xf>
    <xf numFmtId="223" fontId="10" fillId="52" borderId="9" xfId="0" quotePrefix="1" applyNumberFormat="1" applyFont="1" applyFill="1" applyBorder="1" applyAlignment="1">
      <alignment horizontal="center" vertical="center" wrapText="1"/>
    </xf>
    <xf numFmtId="223" fontId="11" fillId="0" borderId="9" xfId="0" applyNumberFormat="1" applyFont="1" applyBorder="1" applyAlignment="1">
      <alignment horizontal="center" vertical="center"/>
    </xf>
    <xf numFmtId="223" fontId="11" fillId="0" borderId="9" xfId="0" applyNumberFormat="1" applyFont="1" applyBorder="1" applyAlignment="1">
      <alignment horizontal="right" vertical="center"/>
    </xf>
    <xf numFmtId="223" fontId="7" fillId="0" borderId="9" xfId="0" applyNumberFormat="1" applyFont="1" applyBorder="1" applyAlignment="1">
      <alignment horizontal="center" vertical="top"/>
    </xf>
    <xf numFmtId="223" fontId="7" fillId="0" borderId="9" xfId="0" applyNumberFormat="1" applyFont="1" applyBorder="1" applyAlignment="1">
      <alignment horizontal="left" vertical="top" wrapText="1"/>
    </xf>
    <xf numFmtId="223" fontId="86" fillId="0" borderId="9" xfId="0" applyNumberFormat="1" applyFont="1" applyBorder="1" applyAlignment="1">
      <alignment horizontal="left" vertical="top"/>
    </xf>
    <xf numFmtId="223" fontId="7" fillId="0" borderId="9" xfId="0" applyNumberFormat="1" applyFont="1" applyBorder="1" applyAlignment="1">
      <alignment horizontal="left" vertical="top"/>
    </xf>
    <xf numFmtId="223" fontId="7" fillId="0" borderId="9" xfId="0" applyNumberFormat="1" applyFont="1" applyBorder="1" applyAlignment="1">
      <alignment vertical="top"/>
    </xf>
    <xf numFmtId="223" fontId="7" fillId="52" borderId="9" xfId="0" applyNumberFormat="1" applyFont="1" applyFill="1" applyBorder="1" applyAlignment="1">
      <alignment horizontal="justify" vertical="top" wrapText="1"/>
    </xf>
    <xf numFmtId="223" fontId="6" fillId="0" borderId="9" xfId="0" applyNumberFormat="1" applyFont="1" applyBorder="1" applyAlignment="1">
      <alignment horizontal="center" vertical="top"/>
    </xf>
    <xf numFmtId="223" fontId="6" fillId="0" borderId="9" xfId="0" applyNumberFormat="1" applyFont="1" applyBorder="1" applyAlignment="1">
      <alignment horizontal="left" vertical="top" wrapText="1"/>
    </xf>
    <xf numFmtId="223" fontId="6" fillId="0" borderId="9" xfId="0" applyNumberFormat="1" applyFont="1" applyBorder="1" applyAlignment="1">
      <alignment horizontal="right" vertical="top"/>
    </xf>
    <xf numFmtId="223" fontId="6" fillId="0" borderId="9" xfId="0" applyNumberFormat="1" applyFont="1" applyBorder="1" applyAlignment="1">
      <alignment horizontal="left" vertical="top"/>
    </xf>
    <xf numFmtId="223" fontId="14" fillId="0" borderId="9" xfId="0" applyNumberFormat="1" applyFont="1" applyBorder="1" applyAlignment="1">
      <alignment horizontal="center" vertical="top"/>
    </xf>
    <xf numFmtId="223" fontId="14" fillId="0" borderId="9" xfId="0" applyNumberFormat="1" applyFont="1" applyBorder="1" applyAlignment="1">
      <alignment horizontal="left" vertical="top"/>
    </xf>
    <xf numFmtId="223" fontId="14" fillId="52" borderId="9" xfId="0" applyNumberFormat="1" applyFont="1" applyFill="1" applyBorder="1" applyAlignment="1">
      <alignment horizontal="justify" vertical="top" wrapText="1"/>
    </xf>
    <xf numFmtId="223" fontId="7" fillId="0" borderId="9" xfId="0" quotePrefix="1" applyNumberFormat="1" applyFont="1" applyBorder="1" applyAlignment="1">
      <alignment horizontal="left" vertical="top" wrapText="1"/>
    </xf>
    <xf numFmtId="223" fontId="7" fillId="0" borderId="9" xfId="0" applyNumberFormat="1" applyFont="1" applyBorder="1" applyAlignment="1">
      <alignment horizontal="center" vertical="top" wrapText="1"/>
    </xf>
    <xf numFmtId="223" fontId="7" fillId="52" borderId="9" xfId="0" applyNumberFormat="1" applyFont="1" applyFill="1" applyBorder="1" applyAlignment="1">
      <alignment vertical="top"/>
    </xf>
    <xf numFmtId="223" fontId="6" fillId="0" borderId="9" xfId="0" applyNumberFormat="1" applyFont="1" applyBorder="1" applyAlignment="1">
      <alignment horizontal="center" vertical="top" wrapText="1"/>
    </xf>
    <xf numFmtId="223" fontId="7" fillId="0" borderId="9" xfId="0" applyNumberFormat="1" applyFont="1" applyBorder="1" applyAlignment="1">
      <alignment horizontal="right" vertical="top"/>
    </xf>
    <xf numFmtId="223" fontId="14" fillId="0" borderId="9" xfId="0" applyNumberFormat="1" applyFont="1" applyBorder="1" applyAlignment="1">
      <alignment horizontal="left" vertical="top" wrapText="1"/>
    </xf>
    <xf numFmtId="223" fontId="14" fillId="0" borderId="9" xfId="0" applyNumberFormat="1" applyFont="1" applyBorder="1" applyAlignment="1">
      <alignment horizontal="center" vertical="top" wrapText="1"/>
    </xf>
    <xf numFmtId="223" fontId="14" fillId="0" borderId="9" xfId="0" applyNumberFormat="1" applyFont="1" applyBorder="1" applyAlignment="1">
      <alignment vertical="top"/>
    </xf>
    <xf numFmtId="223" fontId="14" fillId="0" borderId="9" xfId="0" applyNumberFormat="1" applyFont="1" applyBorder="1" applyAlignment="1">
      <alignment horizontal="right" vertical="top"/>
    </xf>
    <xf numFmtId="223" fontId="6" fillId="0" borderId="9" xfId="1303" applyNumberFormat="1" applyBorder="1" applyAlignment="1">
      <alignment vertical="top" wrapText="1"/>
    </xf>
    <xf numFmtId="223" fontId="6" fillId="0" borderId="9" xfId="1303" applyNumberFormat="1" applyBorder="1" applyAlignment="1">
      <alignment horizontal="center" vertical="top" wrapText="1"/>
    </xf>
    <xf numFmtId="223" fontId="6" fillId="0" borderId="9" xfId="0" quotePrefix="1" applyNumberFormat="1" applyFont="1" applyBorder="1" applyAlignment="1">
      <alignment horizontal="center" vertical="top" wrapText="1"/>
    </xf>
    <xf numFmtId="223" fontId="6" fillId="0" borderId="9" xfId="0" applyNumberFormat="1" applyFont="1" applyBorder="1" applyAlignment="1">
      <alignment vertical="top"/>
    </xf>
    <xf numFmtId="223" fontId="6" fillId="52" borderId="9" xfId="0" applyNumberFormat="1" applyFont="1" applyFill="1" applyBorder="1" applyAlignment="1">
      <alignment horizontal="justify" vertical="top" wrapText="1"/>
    </xf>
    <xf numFmtId="3" fontId="7" fillId="0" borderId="9" xfId="0" applyNumberFormat="1" applyFont="1" applyBorder="1" applyAlignment="1">
      <alignment horizontal="center" vertical="top"/>
    </xf>
    <xf numFmtId="3" fontId="7" fillId="0" borderId="9" xfId="0" quotePrefix="1" applyNumberFormat="1" applyFont="1" applyBorder="1" applyAlignment="1">
      <alignment horizontal="left" vertical="top" wrapText="1"/>
    </xf>
    <xf numFmtId="3" fontId="7" fillId="0" borderId="9" xfId="0" applyNumberFormat="1" applyFont="1" applyBorder="1" applyAlignment="1">
      <alignment horizontal="center" vertical="top" wrapText="1"/>
    </xf>
    <xf numFmtId="3" fontId="14" fillId="52" borderId="9" xfId="0" applyNumberFormat="1" applyFont="1" applyFill="1" applyBorder="1" applyAlignment="1">
      <alignment horizontal="left" vertical="top" wrapText="1"/>
    </xf>
    <xf numFmtId="3" fontId="14" fillId="52" borderId="9" xfId="0" applyNumberFormat="1" applyFont="1" applyFill="1" applyBorder="1" applyAlignment="1">
      <alignment vertical="top" wrapText="1"/>
    </xf>
    <xf numFmtId="3" fontId="6" fillId="0" borderId="9" xfId="0" applyNumberFormat="1" applyFont="1" applyBorder="1" applyAlignment="1">
      <alignment horizontal="center" vertical="top"/>
    </xf>
    <xf numFmtId="173" fontId="123" fillId="52" borderId="9" xfId="1309" quotePrefix="1" applyNumberFormat="1" applyFont="1" applyFill="1" applyBorder="1" applyAlignment="1">
      <alignment horizontal="left" vertical="top" wrapText="1"/>
    </xf>
    <xf numFmtId="3" fontId="6" fillId="52" borderId="9" xfId="0" applyNumberFormat="1" applyFont="1" applyFill="1" applyBorder="1" applyAlignment="1">
      <alignment horizontal="center" vertical="top" wrapText="1"/>
    </xf>
    <xf numFmtId="0" fontId="123" fillId="52" borderId="9" xfId="0" applyFont="1" applyFill="1" applyBorder="1" applyAlignment="1">
      <alignment horizontal="center" vertical="top" wrapText="1"/>
    </xf>
    <xf numFmtId="173" fontId="123" fillId="52" borderId="9" xfId="1309" applyNumberFormat="1" applyFont="1" applyFill="1" applyBorder="1" applyAlignment="1">
      <alignment horizontal="right" vertical="top" wrapText="1"/>
    </xf>
    <xf numFmtId="3" fontId="6" fillId="52" borderId="9" xfId="0" applyNumberFormat="1" applyFont="1" applyFill="1" applyBorder="1" applyAlignment="1">
      <alignment vertical="top"/>
    </xf>
    <xf numFmtId="173" fontId="123" fillId="52" borderId="9" xfId="1309" applyNumberFormat="1" applyFont="1" applyFill="1" applyBorder="1" applyAlignment="1">
      <alignment horizontal="right" vertical="top" wrapText="1" shrinkToFit="1"/>
    </xf>
    <xf numFmtId="3" fontId="14" fillId="0" borderId="9" xfId="0" applyNumberFormat="1" applyFont="1" applyBorder="1" applyAlignment="1">
      <alignment horizontal="center" vertical="top"/>
    </xf>
    <xf numFmtId="3" fontId="14" fillId="0" borderId="9" xfId="0" applyNumberFormat="1" applyFont="1" applyBorder="1" applyAlignment="1">
      <alignment horizontal="left" vertical="top" wrapText="1"/>
    </xf>
    <xf numFmtId="3" fontId="14" fillId="0" borderId="9" xfId="0" applyNumberFormat="1" applyFont="1" applyBorder="1" applyAlignment="1">
      <alignment horizontal="center" vertical="top" wrapText="1"/>
    </xf>
    <xf numFmtId="3" fontId="6" fillId="0" borderId="9" xfId="0" applyNumberFormat="1" applyFont="1" applyBorder="1" applyAlignment="1">
      <alignment horizontal="left" vertical="top" wrapText="1"/>
    </xf>
    <xf numFmtId="3" fontId="6" fillId="0" borderId="9" xfId="0" applyNumberFormat="1" applyFont="1" applyBorder="1" applyAlignment="1">
      <alignment horizontal="center" vertical="top" wrapText="1"/>
    </xf>
    <xf numFmtId="3" fontId="6" fillId="0" borderId="9" xfId="0" applyNumberFormat="1" applyFont="1" applyBorder="1" applyAlignment="1">
      <alignment vertical="top"/>
    </xf>
    <xf numFmtId="3" fontId="14" fillId="0" borderId="9" xfId="0" applyNumberFormat="1" applyFont="1" applyBorder="1" applyAlignment="1">
      <alignment vertical="top" wrapText="1"/>
    </xf>
    <xf numFmtId="3" fontId="124" fillId="0" borderId="9" xfId="0" applyNumberFormat="1" applyFont="1" applyBorder="1" applyAlignment="1">
      <alignment vertical="top" wrapText="1"/>
    </xf>
    <xf numFmtId="3" fontId="123" fillId="0" borderId="9" xfId="0" quotePrefix="1" applyNumberFormat="1" applyFont="1" applyBorder="1" applyAlignment="1">
      <alignment horizontal="center" vertical="top" wrapText="1"/>
    </xf>
    <xf numFmtId="3" fontId="123" fillId="0" borderId="9" xfId="0" applyNumberFormat="1" applyFont="1" applyBorder="1" applyAlignment="1">
      <alignment horizontal="center" vertical="top" wrapText="1"/>
    </xf>
    <xf numFmtId="3" fontId="6" fillId="52" borderId="9" xfId="0" applyNumberFormat="1" applyFont="1" applyFill="1" applyBorder="1" applyAlignment="1">
      <alignment horizontal="center" vertical="top"/>
    </xf>
    <xf numFmtId="3" fontId="6" fillId="52" borderId="9" xfId="0" applyNumberFormat="1" applyFont="1" applyFill="1" applyBorder="1" applyAlignment="1">
      <alignment vertical="top" wrapText="1"/>
    </xf>
    <xf numFmtId="3" fontId="6" fillId="52" borderId="9" xfId="1309" applyNumberFormat="1" applyFont="1" applyFill="1" applyBorder="1" applyAlignment="1">
      <alignment horizontal="right" vertical="top" wrapText="1"/>
    </xf>
    <xf numFmtId="3" fontId="6" fillId="52" borderId="9" xfId="0" applyNumberFormat="1" applyFont="1" applyFill="1" applyBorder="1" applyAlignment="1">
      <alignment horizontal="right" vertical="top"/>
    </xf>
    <xf numFmtId="3" fontId="7" fillId="52" borderId="9" xfId="0" applyNumberFormat="1" applyFont="1" applyFill="1" applyBorder="1" applyAlignment="1">
      <alignment horizontal="center" vertical="top"/>
    </xf>
    <xf numFmtId="3" fontId="7" fillId="52" borderId="9" xfId="1303" applyNumberFormat="1" applyFont="1" applyFill="1" applyBorder="1" applyAlignment="1">
      <alignment vertical="top" wrapText="1"/>
    </xf>
    <xf numFmtId="3" fontId="14" fillId="52" borderId="9" xfId="0" applyNumberFormat="1" applyFont="1" applyFill="1" applyBorder="1" applyAlignment="1">
      <alignment horizontal="center" vertical="top"/>
    </xf>
    <xf numFmtId="3" fontId="6" fillId="52" borderId="9" xfId="1303" applyNumberFormat="1" applyFill="1" applyBorder="1" applyAlignment="1">
      <alignment vertical="top" wrapText="1"/>
    </xf>
    <xf numFmtId="3" fontId="84" fillId="52" borderId="9" xfId="925" applyNumberFormat="1" applyFont="1" applyFill="1" applyBorder="1" applyAlignment="1">
      <alignment horizontal="center" vertical="top" wrapText="1"/>
    </xf>
    <xf numFmtId="3" fontId="6" fillId="52" borderId="9" xfId="991" quotePrefix="1" applyNumberFormat="1" applyFont="1" applyFill="1" applyBorder="1" applyAlignment="1">
      <alignment horizontal="center" vertical="top" wrapText="1"/>
    </xf>
    <xf numFmtId="3" fontId="7" fillId="52" borderId="9" xfId="0" applyNumberFormat="1" applyFont="1" applyFill="1" applyBorder="1" applyAlignment="1">
      <alignment horizontal="left" vertical="top" wrapText="1"/>
    </xf>
    <xf numFmtId="223" fontId="16" fillId="0" borderId="9" xfId="0" applyNumberFormat="1" applyFont="1" applyBorder="1" applyAlignment="1">
      <alignment horizontal="center" vertical="top"/>
    </xf>
    <xf numFmtId="223" fontId="16" fillId="0" borderId="9" xfId="1303" applyNumberFormat="1" applyFont="1" applyBorder="1" applyAlignment="1">
      <alignment horizontal="center" vertical="top" wrapText="1"/>
    </xf>
    <xf numFmtId="223" fontId="16" fillId="0" borderId="9" xfId="0" quotePrefix="1" applyNumberFormat="1" applyFont="1" applyBorder="1" applyAlignment="1">
      <alignment horizontal="center" vertical="top" wrapText="1"/>
    </xf>
    <xf numFmtId="223" fontId="16" fillId="0" borderId="9" xfId="0" applyNumberFormat="1" applyFont="1" applyBorder="1" applyAlignment="1">
      <alignment horizontal="center" vertical="top" wrapText="1"/>
    </xf>
    <xf numFmtId="223" fontId="16" fillId="0" borderId="9" xfId="0" applyNumberFormat="1" applyFont="1" applyBorder="1" applyAlignment="1">
      <alignment horizontal="right" vertical="top"/>
    </xf>
    <xf numFmtId="223" fontId="16" fillId="0" borderId="9" xfId="0" applyNumberFormat="1" applyFont="1" applyBorder="1" applyAlignment="1">
      <alignment vertical="top"/>
    </xf>
    <xf numFmtId="223" fontId="16" fillId="52" borderId="9" xfId="0" applyNumberFormat="1" applyFont="1" applyFill="1" applyBorder="1" applyAlignment="1">
      <alignment horizontal="justify" vertical="top" wrapText="1"/>
    </xf>
    <xf numFmtId="3" fontId="6" fillId="52" borderId="9" xfId="0" applyNumberFormat="1" applyFont="1" applyFill="1" applyBorder="1" applyAlignment="1">
      <alignment horizontal="left" vertical="top" wrapText="1"/>
    </xf>
    <xf numFmtId="3" fontId="6" fillId="52" borderId="9" xfId="0" quotePrefix="1" applyNumberFormat="1" applyFont="1" applyFill="1" applyBorder="1" applyAlignment="1">
      <alignment horizontal="center" vertical="top" wrapText="1"/>
    </xf>
    <xf numFmtId="223" fontId="7" fillId="0" borderId="9" xfId="1303" applyNumberFormat="1" applyFont="1" applyBorder="1" applyAlignment="1">
      <alignment vertical="top" wrapText="1"/>
    </xf>
    <xf numFmtId="223" fontId="6" fillId="52" borderId="9" xfId="784" quotePrefix="1" applyNumberFormat="1" applyFont="1" applyFill="1" applyBorder="1" applyAlignment="1" applyProtection="1">
      <alignment horizontal="justify" vertical="top" wrapText="1"/>
    </xf>
    <xf numFmtId="223" fontId="14" fillId="0" borderId="9" xfId="1303" applyNumberFormat="1" applyFont="1" applyBorder="1" applyAlignment="1">
      <alignment vertical="top" wrapText="1"/>
    </xf>
    <xf numFmtId="3" fontId="84" fillId="0" borderId="9" xfId="943" applyNumberFormat="1" applyFont="1" applyBorder="1" applyAlignment="1">
      <alignment vertical="top" wrapText="1" shrinkToFit="1"/>
    </xf>
    <xf numFmtId="3" fontId="84" fillId="0" borderId="9" xfId="862" applyNumberFormat="1" applyFont="1" applyBorder="1" applyAlignment="1">
      <alignment horizontal="center" vertical="top" wrapText="1" shrinkToFit="1"/>
    </xf>
    <xf numFmtId="3" fontId="84" fillId="0" borderId="9" xfId="784" applyNumberFormat="1" applyFont="1" applyFill="1" applyBorder="1" applyAlignment="1" applyProtection="1">
      <alignment horizontal="center" vertical="top" wrapText="1" shrinkToFit="1"/>
    </xf>
    <xf numFmtId="3" fontId="84" fillId="52" borderId="9" xfId="943" applyNumberFormat="1" applyFont="1" applyFill="1" applyBorder="1" applyAlignment="1">
      <alignment vertical="top" wrapText="1" shrinkToFit="1"/>
    </xf>
    <xf numFmtId="3" fontId="84" fillId="52" borderId="9" xfId="862" applyNumberFormat="1" applyFont="1" applyFill="1" applyBorder="1" applyAlignment="1">
      <alignment horizontal="center" vertical="top" wrapText="1" shrinkToFit="1"/>
    </xf>
    <xf numFmtId="3" fontId="126" fillId="52" borderId="9" xfId="943" applyNumberFormat="1" applyFont="1" applyFill="1" applyBorder="1" applyAlignment="1">
      <alignment horizontal="center" vertical="top" wrapText="1" shrinkToFit="1"/>
    </xf>
    <xf numFmtId="3" fontId="84" fillId="52" borderId="9" xfId="784" applyNumberFormat="1" applyFont="1" applyFill="1" applyBorder="1" applyAlignment="1" applyProtection="1">
      <alignment horizontal="center" vertical="top" wrapText="1" shrinkToFit="1"/>
    </xf>
    <xf numFmtId="223" fontId="16" fillId="52" borderId="9" xfId="784" quotePrefix="1" applyNumberFormat="1" applyFont="1" applyFill="1" applyBorder="1" applyAlignment="1" applyProtection="1">
      <alignment horizontal="center" vertical="top" wrapText="1"/>
    </xf>
    <xf numFmtId="3" fontId="7" fillId="0" borderId="9" xfId="0" applyNumberFormat="1" applyFont="1" applyBorder="1" applyAlignment="1">
      <alignment horizontal="left" vertical="top" wrapText="1"/>
    </xf>
    <xf numFmtId="223" fontId="6" fillId="0" borderId="9" xfId="0" quotePrefix="1" applyNumberFormat="1" applyFont="1" applyBorder="1" applyAlignment="1">
      <alignment horizontal="left" vertical="top" wrapText="1"/>
    </xf>
    <xf numFmtId="223" fontId="6" fillId="0" borderId="9" xfId="784" quotePrefix="1" applyNumberFormat="1" applyFont="1" applyFill="1" applyBorder="1" applyAlignment="1" applyProtection="1">
      <alignment horizontal="justify" vertical="top" wrapText="1"/>
    </xf>
    <xf numFmtId="3" fontId="6" fillId="52" borderId="9" xfId="991" applyNumberFormat="1" applyFont="1" applyFill="1" applyBorder="1" applyAlignment="1">
      <alignment horizontal="left" vertical="top" wrapText="1"/>
    </xf>
    <xf numFmtId="3" fontId="6" fillId="52" borderId="9" xfId="1306" applyNumberFormat="1" applyFill="1" applyBorder="1" applyAlignment="1">
      <alignment horizontal="center" vertical="top" wrapText="1"/>
    </xf>
    <xf numFmtId="3" fontId="6" fillId="52" borderId="9" xfId="991" applyNumberFormat="1" applyFont="1" applyFill="1" applyBorder="1" applyAlignment="1">
      <alignment horizontal="center" vertical="top" wrapText="1"/>
    </xf>
    <xf numFmtId="3" fontId="6" fillId="52" borderId="9" xfId="1320" applyNumberFormat="1" applyFont="1" applyFill="1" applyBorder="1" applyAlignment="1">
      <alignment horizontal="right" vertical="top" wrapText="1"/>
    </xf>
    <xf numFmtId="3" fontId="6" fillId="52" borderId="9" xfId="1367" quotePrefix="1" applyNumberFormat="1" applyFont="1" applyFill="1" applyBorder="1" applyAlignment="1">
      <alignment vertical="top" wrapText="1"/>
    </xf>
    <xf numFmtId="3" fontId="6" fillId="52" borderId="9" xfId="862" applyNumberFormat="1" applyFont="1" applyFill="1" applyBorder="1" applyAlignment="1">
      <alignment horizontal="center" vertical="top" wrapText="1" shrinkToFit="1"/>
    </xf>
    <xf numFmtId="3" fontId="6" fillId="52" borderId="9" xfId="1367" applyNumberFormat="1" applyFont="1" applyFill="1" applyBorder="1" applyAlignment="1">
      <alignment horizontal="center" vertical="top" wrapText="1"/>
    </xf>
    <xf numFmtId="3" fontId="6" fillId="52" borderId="9" xfId="1367" applyNumberFormat="1" applyFont="1" applyFill="1" applyBorder="1" applyAlignment="1">
      <alignment horizontal="right" vertical="top"/>
    </xf>
    <xf numFmtId="3" fontId="6" fillId="52" borderId="9" xfId="862" applyNumberFormat="1" applyFont="1" applyFill="1" applyBorder="1" applyAlignment="1">
      <alignment horizontal="left" vertical="top" wrapText="1" shrinkToFit="1"/>
    </xf>
    <xf numFmtId="3" fontId="6" fillId="52" borderId="9" xfId="925" applyNumberFormat="1" applyFont="1" applyFill="1" applyBorder="1" applyAlignment="1">
      <alignment horizontal="center" vertical="top" wrapText="1"/>
    </xf>
    <xf numFmtId="3" fontId="6" fillId="52" borderId="9" xfId="784" applyNumberFormat="1" applyFont="1" applyFill="1" applyBorder="1" applyAlignment="1" applyProtection="1">
      <alignment horizontal="center" vertical="top" wrapText="1" shrinkToFit="1"/>
    </xf>
    <xf numFmtId="0" fontId="6" fillId="0" borderId="9" xfId="1306" applyBorder="1" applyAlignment="1">
      <alignment vertical="top" wrapText="1"/>
    </xf>
    <xf numFmtId="0" fontId="6" fillId="0" borderId="9" xfId="1306" applyBorder="1" applyAlignment="1">
      <alignment horizontal="center" vertical="top" wrapText="1"/>
    </xf>
    <xf numFmtId="3" fontId="6" fillId="0" borderId="9" xfId="0" quotePrefix="1" applyNumberFormat="1" applyFont="1" applyBorder="1" applyAlignment="1">
      <alignment horizontal="center" vertical="top" wrapText="1"/>
    </xf>
    <xf numFmtId="3" fontId="6" fillId="0" borderId="9" xfId="0" applyNumberFormat="1" applyFont="1" applyBorder="1" applyAlignment="1">
      <alignment vertical="top" wrapText="1"/>
    </xf>
    <xf numFmtId="223" fontId="6" fillId="0" borderId="9" xfId="784" quotePrefix="1" applyNumberFormat="1" applyFont="1" applyFill="1" applyBorder="1" applyAlignment="1" applyProtection="1">
      <alignment horizontal="center" vertical="top" wrapText="1"/>
    </xf>
    <xf numFmtId="3" fontId="84" fillId="0" borderId="9" xfId="862" applyNumberFormat="1" applyFont="1" applyBorder="1" applyAlignment="1">
      <alignment horizontal="left" vertical="top" wrapText="1" shrinkToFit="1"/>
    </xf>
    <xf numFmtId="3" fontId="84" fillId="0" borderId="9" xfId="925" applyNumberFormat="1" applyFont="1" applyBorder="1" applyAlignment="1">
      <alignment horizontal="center" vertical="top" wrapText="1"/>
    </xf>
    <xf numFmtId="3" fontId="6" fillId="0" borderId="9" xfId="1367" applyNumberFormat="1" applyFont="1" applyBorder="1" applyAlignment="1">
      <alignment horizontal="center" vertical="top" wrapText="1"/>
    </xf>
    <xf numFmtId="3" fontId="6" fillId="0" borderId="9" xfId="1367" applyNumberFormat="1" applyFont="1" applyBorder="1" applyAlignment="1">
      <alignment horizontal="right" vertical="top" wrapText="1" shrinkToFit="1"/>
    </xf>
    <xf numFmtId="223" fontId="14" fillId="0" borderId="9" xfId="784" quotePrefix="1" applyNumberFormat="1" applyFont="1" applyFill="1" applyBorder="1" applyAlignment="1" applyProtection="1">
      <alignment horizontal="justify" vertical="top" wrapText="1"/>
    </xf>
    <xf numFmtId="3" fontId="84" fillId="0" borderId="9" xfId="724" applyNumberFormat="1" applyFont="1" applyFill="1" applyBorder="1" applyAlignment="1">
      <alignment horizontal="right" vertical="top" wrapText="1" shrinkToFit="1"/>
    </xf>
    <xf numFmtId="3" fontId="84" fillId="52" borderId="9" xfId="862" applyNumberFormat="1" applyFont="1" applyFill="1" applyBorder="1" applyAlignment="1">
      <alignment horizontal="left" vertical="top" wrapText="1" shrinkToFit="1"/>
    </xf>
    <xf numFmtId="3" fontId="6" fillId="0" borderId="9" xfId="0" quotePrefix="1" applyNumberFormat="1" applyFont="1" applyBorder="1" applyAlignment="1">
      <alignment horizontal="left" vertical="top" wrapText="1"/>
    </xf>
    <xf numFmtId="0" fontId="6" fillId="0" borderId="9" xfId="0" quotePrefix="1" applyFont="1" applyBorder="1" applyAlignment="1">
      <alignment horizontal="center" vertical="top" wrapText="1"/>
    </xf>
    <xf numFmtId="0" fontId="6" fillId="0" borderId="9" xfId="0" applyFont="1" applyBorder="1" applyAlignment="1">
      <alignment horizontal="center" vertical="top" wrapText="1"/>
    </xf>
    <xf numFmtId="3" fontId="133" fillId="0" borderId="9" xfId="943" applyNumberFormat="1" applyFont="1" applyBorder="1" applyAlignment="1">
      <alignment vertical="top" wrapText="1" shrinkToFit="1"/>
    </xf>
    <xf numFmtId="3" fontId="139" fillId="52" borderId="9" xfId="0" applyNumberFormat="1" applyFont="1" applyFill="1" applyBorder="1" applyAlignment="1">
      <alignment vertical="top"/>
    </xf>
    <xf numFmtId="3" fontId="140" fillId="52" borderId="9" xfId="0" applyNumberFormat="1" applyFont="1" applyFill="1" applyBorder="1" applyAlignment="1">
      <alignment vertical="top"/>
    </xf>
    <xf numFmtId="0" fontId="125" fillId="0" borderId="9" xfId="0" applyFont="1" applyBorder="1" applyAlignment="1">
      <alignment horizontal="center" vertical="top" wrapText="1"/>
    </xf>
    <xf numFmtId="1" fontId="6" fillId="0" borderId="9" xfId="1430" applyNumberFormat="1" applyFont="1" applyBorder="1" applyAlignment="1">
      <alignment horizontal="center" vertical="top" wrapText="1"/>
    </xf>
    <xf numFmtId="3" fontId="6" fillId="0" borderId="9" xfId="0" applyNumberFormat="1" applyFont="1" applyBorder="1" applyAlignment="1">
      <alignment horizontal="right" vertical="top"/>
    </xf>
    <xf numFmtId="3" fontId="84" fillId="52" borderId="9" xfId="943" quotePrefix="1" applyNumberFormat="1" applyFont="1" applyFill="1" applyBorder="1" applyAlignment="1">
      <alignment vertical="top" wrapText="1" shrinkToFit="1"/>
    </xf>
    <xf numFmtId="0" fontId="6" fillId="52" borderId="9" xfId="862" applyFont="1" applyFill="1" applyBorder="1" applyAlignment="1">
      <alignment horizontal="left" vertical="top" wrapText="1" shrinkToFit="1"/>
    </xf>
    <xf numFmtId="173" fontId="6" fillId="52" borderId="9" xfId="925" applyNumberFormat="1" applyFont="1" applyFill="1" applyBorder="1" applyAlignment="1">
      <alignment horizontal="center" vertical="top" wrapText="1"/>
    </xf>
    <xf numFmtId="0" fontId="6" fillId="52" borderId="9" xfId="0" applyFont="1" applyFill="1" applyBorder="1" applyAlignment="1">
      <alignment horizontal="center" vertical="top" wrapText="1"/>
    </xf>
    <xf numFmtId="0" fontId="6" fillId="52" borderId="9" xfId="784" applyFont="1" applyFill="1" applyBorder="1" applyAlignment="1" applyProtection="1">
      <alignment horizontal="center" vertical="top" wrapText="1" shrinkToFit="1"/>
    </xf>
    <xf numFmtId="3" fontId="6" fillId="52" borderId="9" xfId="991" applyNumberFormat="1" applyFont="1" applyFill="1" applyBorder="1" applyAlignment="1">
      <alignment horizontal="right" vertical="top" wrapText="1" shrinkToFit="1"/>
    </xf>
    <xf numFmtId="3" fontId="14" fillId="52" borderId="9" xfId="991" applyNumberFormat="1" applyFont="1" applyFill="1" applyBorder="1" applyAlignment="1">
      <alignment horizontal="right" vertical="top" wrapText="1" shrinkToFit="1"/>
    </xf>
    <xf numFmtId="3" fontId="7" fillId="52" borderId="9" xfId="0" applyNumberFormat="1" applyFont="1" applyFill="1" applyBorder="1" applyAlignment="1">
      <alignment horizontal="right" vertical="top"/>
    </xf>
    <xf numFmtId="3" fontId="7" fillId="52" borderId="9" xfId="0" applyNumberFormat="1" applyFont="1" applyFill="1" applyBorder="1" applyAlignment="1">
      <alignment vertical="top"/>
    </xf>
    <xf numFmtId="223" fontId="6" fillId="0" borderId="9" xfId="0" applyNumberFormat="1" applyFont="1" applyBorder="1" applyAlignment="1">
      <alignment horizontal="center" vertical="center"/>
    </xf>
    <xf numFmtId="223" fontId="6" fillId="0" borderId="9" xfId="0" applyNumberFormat="1" applyFont="1" applyBorder="1" applyAlignment="1">
      <alignment horizontal="left" vertical="center" wrapText="1"/>
    </xf>
    <xf numFmtId="223" fontId="6" fillId="0" borderId="9" xfId="0" applyNumberFormat="1" applyFont="1" applyBorder="1" applyAlignment="1">
      <alignment horizontal="center" vertical="center" wrapText="1"/>
    </xf>
    <xf numFmtId="223" fontId="6" fillId="0" borderId="9" xfId="0" applyNumberFormat="1" applyFont="1" applyBorder="1" applyAlignment="1">
      <alignment vertical="center"/>
    </xf>
    <xf numFmtId="223" fontId="6" fillId="0" borderId="9" xfId="0" applyNumberFormat="1" applyFont="1" applyBorder="1" applyAlignment="1">
      <alignment horizontal="right" vertical="center"/>
    </xf>
    <xf numFmtId="223" fontId="6" fillId="52" borderId="9" xfId="0" applyNumberFormat="1" applyFont="1" applyFill="1" applyBorder="1" applyAlignment="1">
      <alignment horizontal="justify" vertical="center" wrapText="1"/>
    </xf>
    <xf numFmtId="223" fontId="16" fillId="0" borderId="9" xfId="0" applyNumberFormat="1" applyFont="1" applyBorder="1" applyAlignment="1">
      <alignment horizontal="left" vertical="top" wrapText="1"/>
    </xf>
    <xf numFmtId="223" fontId="16" fillId="0" borderId="9" xfId="0" applyNumberFormat="1" applyFont="1" applyBorder="1" applyAlignment="1">
      <alignment horizontal="left" vertical="top"/>
    </xf>
    <xf numFmtId="3" fontId="16" fillId="52" borderId="9" xfId="0" applyNumberFormat="1" applyFont="1" applyFill="1" applyBorder="1" applyAlignment="1">
      <alignment horizontal="left" vertical="top" wrapText="1"/>
    </xf>
    <xf numFmtId="3" fontId="126" fillId="0" borderId="9" xfId="943" applyNumberFormat="1" applyFont="1" applyBorder="1" applyAlignment="1">
      <alignment vertical="top" wrapText="1" shrinkToFit="1"/>
    </xf>
    <xf numFmtId="3" fontId="14" fillId="52" borderId="9" xfId="1367" applyNumberFormat="1" applyFont="1" applyFill="1" applyBorder="1" applyAlignment="1">
      <alignment horizontal="right" vertical="top"/>
    </xf>
    <xf numFmtId="3" fontId="132" fillId="0" borderId="9" xfId="943" applyNumberFormat="1" applyFont="1" applyBorder="1" applyAlignment="1">
      <alignment vertical="top" wrapText="1" shrinkToFit="1"/>
    </xf>
    <xf numFmtId="3" fontId="132" fillId="0" borderId="9" xfId="925" applyNumberFormat="1" applyFont="1" applyBorder="1" applyAlignment="1">
      <alignment horizontal="center" vertical="top" wrapText="1"/>
    </xf>
    <xf numFmtId="3" fontId="7" fillId="0" borderId="9" xfId="1367" applyNumberFormat="1" applyFont="1" applyBorder="1" applyAlignment="1">
      <alignment horizontal="center" vertical="top" wrapText="1"/>
    </xf>
    <xf numFmtId="3" fontId="132" fillId="0" borderId="9" xfId="784" applyNumberFormat="1" applyFont="1" applyFill="1" applyBorder="1" applyAlignment="1" applyProtection="1">
      <alignment horizontal="center" vertical="top" wrapText="1" shrinkToFit="1"/>
    </xf>
    <xf numFmtId="223" fontId="7" fillId="0" borderId="9" xfId="784" quotePrefix="1" applyNumberFormat="1" applyFont="1" applyFill="1" applyBorder="1" applyAlignment="1" applyProtection="1">
      <alignment horizontal="justify" vertical="top" wrapText="1"/>
    </xf>
    <xf numFmtId="223" fontId="141" fillId="0" borderId="9" xfId="0" applyNumberFormat="1" applyFont="1" applyBorder="1" applyAlignment="1">
      <alignment horizontal="right" vertical="center"/>
    </xf>
    <xf numFmtId="223" fontId="116" fillId="52" borderId="9" xfId="0" applyNumberFormat="1" applyFont="1" applyFill="1" applyBorder="1" applyAlignment="1">
      <alignment horizontal="justify" vertical="top" wrapText="1"/>
    </xf>
    <xf numFmtId="0" fontId="6" fillId="0" borderId="0" xfId="1360" applyFont="1" applyAlignment="1">
      <alignment horizontal="center"/>
    </xf>
    <xf numFmtId="0" fontId="6" fillId="0" borderId="0" xfId="1360" applyFont="1" applyAlignment="1">
      <alignment wrapText="1"/>
    </xf>
    <xf numFmtId="3" fontId="0" fillId="0" borderId="0" xfId="0" applyNumberFormat="1"/>
    <xf numFmtId="0" fontId="6" fillId="53" borderId="0" xfId="1360" applyFont="1" applyFill="1"/>
    <xf numFmtId="223" fontId="112" fillId="0" borderId="0" xfId="0" applyNumberFormat="1" applyFont="1" applyAlignment="1">
      <alignment horizontal="right" vertical="center"/>
    </xf>
    <xf numFmtId="0" fontId="6" fillId="0" borderId="9" xfId="0" applyFont="1" applyBorder="1" applyAlignment="1">
      <alignment horizontal="center" vertical="center" wrapText="1"/>
    </xf>
    <xf numFmtId="223" fontId="7" fillId="0" borderId="9" xfId="0" applyNumberFormat="1" applyFont="1" applyBorder="1" applyAlignment="1">
      <alignment horizontal="center" vertical="center" wrapText="1"/>
    </xf>
    <xf numFmtId="223" fontId="11" fillId="0" borderId="9" xfId="0" applyNumberFormat="1" applyFont="1" applyBorder="1" applyAlignment="1">
      <alignment vertical="center"/>
    </xf>
    <xf numFmtId="223" fontId="7" fillId="0" borderId="9" xfId="0" applyNumberFormat="1" applyFont="1" applyBorder="1" applyAlignment="1">
      <alignment horizontal="right" vertical="center"/>
    </xf>
    <xf numFmtId="223" fontId="16" fillId="0" borderId="0" xfId="0" applyNumberFormat="1" applyFont="1" applyAlignment="1">
      <alignment horizontal="right" vertical="center"/>
    </xf>
    <xf numFmtId="223" fontId="7" fillId="0" borderId="9" xfId="0" applyNumberFormat="1" applyFont="1" applyBorder="1" applyAlignment="1">
      <alignment horizontal="center" vertical="center"/>
    </xf>
    <xf numFmtId="223" fontId="86" fillId="0" borderId="9" xfId="0" applyNumberFormat="1" applyFont="1" applyBorder="1" applyAlignment="1">
      <alignment horizontal="center" vertical="center"/>
    </xf>
    <xf numFmtId="3" fontId="6" fillId="0" borderId="9" xfId="0" quotePrefix="1" applyNumberFormat="1" applyFont="1" applyBorder="1" applyAlignment="1">
      <alignment horizontal="center" vertical="center" wrapText="1"/>
    </xf>
    <xf numFmtId="223" fontId="16" fillId="0" borderId="9" xfId="0" applyNumberFormat="1" applyFont="1" applyBorder="1" applyAlignment="1">
      <alignment horizontal="center" vertical="center"/>
    </xf>
    <xf numFmtId="223" fontId="16" fillId="0" borderId="9" xfId="0" applyNumberFormat="1" applyFont="1" applyBorder="1" applyAlignment="1">
      <alignment horizontal="center" vertical="center" wrapText="1"/>
    </xf>
    <xf numFmtId="3" fontId="6" fillId="0" borderId="9" xfId="0" applyNumberFormat="1" applyFont="1" applyBorder="1" applyAlignment="1">
      <alignment horizontal="center" vertical="center" wrapText="1"/>
    </xf>
    <xf numFmtId="3" fontId="6" fillId="52" borderId="9" xfId="0" applyNumberFormat="1" applyFont="1" applyFill="1" applyBorder="1" applyAlignment="1">
      <alignment horizontal="center" vertical="center" wrapText="1"/>
    </xf>
    <xf numFmtId="223" fontId="14" fillId="0" borderId="9" xfId="0" applyNumberFormat="1" applyFont="1" applyBorder="1" applyAlignment="1">
      <alignment horizontal="center" vertical="center"/>
    </xf>
    <xf numFmtId="223" fontId="14" fillId="0" borderId="9" xfId="0" applyNumberFormat="1" applyFont="1" applyBorder="1" applyAlignment="1">
      <alignment horizontal="center" vertical="center" wrapText="1"/>
    </xf>
    <xf numFmtId="223" fontId="6" fillId="0" borderId="9" xfId="1303" applyNumberFormat="1" applyBorder="1" applyAlignment="1">
      <alignment horizontal="center" vertical="center" wrapText="1"/>
    </xf>
    <xf numFmtId="223" fontId="6" fillId="0" borderId="9" xfId="0" quotePrefix="1" applyNumberFormat="1" applyFont="1" applyBorder="1" applyAlignment="1">
      <alignment horizontal="center" vertical="center" wrapText="1"/>
    </xf>
    <xf numFmtId="3" fontId="7" fillId="0" borderId="9" xfId="0" applyNumberFormat="1" applyFont="1" applyBorder="1" applyAlignment="1">
      <alignment horizontal="center" vertical="center"/>
    </xf>
    <xf numFmtId="3" fontId="7" fillId="0" borderId="9" xfId="0" applyNumberFormat="1" applyFont="1" applyBorder="1" applyAlignment="1">
      <alignment horizontal="center" vertical="center" wrapText="1"/>
    </xf>
    <xf numFmtId="3" fontId="6" fillId="0" borderId="9" xfId="0" applyNumberFormat="1" applyFont="1" applyBorder="1" applyAlignment="1">
      <alignment horizontal="center" vertical="center"/>
    </xf>
    <xf numFmtId="0" fontId="123" fillId="52" borderId="9" xfId="0" applyFont="1" applyFill="1" applyBorder="1" applyAlignment="1">
      <alignment horizontal="center" vertical="center" wrapText="1"/>
    </xf>
    <xf numFmtId="3" fontId="6" fillId="52" borderId="9" xfId="0" applyNumberFormat="1" applyFont="1" applyFill="1" applyBorder="1" applyAlignment="1">
      <alignment horizontal="center" vertical="center"/>
    </xf>
    <xf numFmtId="3" fontId="14" fillId="0" borderId="9" xfId="0" applyNumberFormat="1" applyFont="1" applyBorder="1" applyAlignment="1">
      <alignment horizontal="center" vertical="center"/>
    </xf>
    <xf numFmtId="3" fontId="14" fillId="0" borderId="9" xfId="0" applyNumberFormat="1" applyFont="1" applyBorder="1" applyAlignment="1">
      <alignment horizontal="center" vertical="center" wrapText="1"/>
    </xf>
    <xf numFmtId="3" fontId="123" fillId="0" borderId="9" xfId="0" applyNumberFormat="1" applyFont="1" applyBorder="1" applyAlignment="1">
      <alignment horizontal="center" vertical="center" wrapText="1"/>
    </xf>
    <xf numFmtId="3" fontId="7" fillId="52" borderId="9" xfId="0" applyNumberFormat="1" applyFont="1" applyFill="1" applyBorder="1" applyAlignment="1">
      <alignment horizontal="center" vertical="center"/>
    </xf>
    <xf numFmtId="3" fontId="14" fillId="52" borderId="9" xfId="0" applyNumberFormat="1" applyFont="1" applyFill="1" applyBorder="1" applyAlignment="1">
      <alignment horizontal="center" vertical="center"/>
    </xf>
    <xf numFmtId="3" fontId="84" fillId="52" borderId="9" xfId="925" applyNumberFormat="1" applyFont="1" applyFill="1" applyBorder="1" applyAlignment="1">
      <alignment horizontal="center" vertical="center" wrapText="1"/>
    </xf>
    <xf numFmtId="3" fontId="6" fillId="52" borderId="9" xfId="991" quotePrefix="1" applyNumberFormat="1" applyFont="1" applyFill="1" applyBorder="1" applyAlignment="1">
      <alignment horizontal="center" vertical="center" wrapText="1"/>
    </xf>
    <xf numFmtId="223" fontId="16" fillId="0" borderId="9" xfId="1303" applyNumberFormat="1" applyFont="1" applyBorder="1" applyAlignment="1">
      <alignment horizontal="center" vertical="center" wrapText="1"/>
    </xf>
    <xf numFmtId="223" fontId="16" fillId="0" borderId="9" xfId="0" quotePrefix="1" applyNumberFormat="1" applyFont="1" applyBorder="1" applyAlignment="1">
      <alignment horizontal="center" vertical="center" wrapText="1"/>
    </xf>
    <xf numFmtId="3" fontId="6" fillId="52" borderId="9" xfId="0" quotePrefix="1" applyNumberFormat="1" applyFont="1" applyFill="1" applyBorder="1" applyAlignment="1">
      <alignment horizontal="center" vertical="center" wrapText="1"/>
    </xf>
    <xf numFmtId="3" fontId="84" fillId="0" borderId="9" xfId="862" applyNumberFormat="1" applyFont="1" applyBorder="1" applyAlignment="1">
      <alignment horizontal="center" vertical="center" wrapText="1" shrinkToFit="1"/>
    </xf>
    <xf numFmtId="3" fontId="84" fillId="0" borderId="9" xfId="784" applyNumberFormat="1" applyFont="1" applyFill="1" applyBorder="1" applyAlignment="1" applyProtection="1">
      <alignment horizontal="center" vertical="center" wrapText="1" shrinkToFit="1"/>
    </xf>
    <xf numFmtId="3" fontId="84" fillId="52" borderId="9" xfId="862" applyNumberFormat="1" applyFont="1" applyFill="1" applyBorder="1" applyAlignment="1">
      <alignment horizontal="center" vertical="center" wrapText="1" shrinkToFit="1"/>
    </xf>
    <xf numFmtId="3" fontId="126" fillId="52" borderId="9" xfId="943" applyNumberFormat="1" applyFont="1" applyFill="1" applyBorder="1" applyAlignment="1">
      <alignment horizontal="center" vertical="center" wrapText="1" shrinkToFit="1"/>
    </xf>
    <xf numFmtId="3" fontId="84" fillId="52" borderId="9" xfId="784" applyNumberFormat="1" applyFont="1" applyFill="1" applyBorder="1" applyAlignment="1" applyProtection="1">
      <alignment horizontal="center" vertical="center" wrapText="1" shrinkToFit="1"/>
    </xf>
    <xf numFmtId="3" fontId="6" fillId="52" borderId="9" xfId="991" applyNumberFormat="1" applyFont="1" applyFill="1" applyBorder="1" applyAlignment="1">
      <alignment horizontal="center" vertical="center" wrapText="1"/>
    </xf>
    <xf numFmtId="3" fontId="6" fillId="52" borderId="9" xfId="1306" applyNumberFormat="1" applyFill="1" applyBorder="1" applyAlignment="1">
      <alignment horizontal="center" vertical="center" wrapText="1"/>
    </xf>
    <xf numFmtId="3" fontId="6" fillId="52" borderId="9" xfId="862" applyNumberFormat="1" applyFont="1" applyFill="1" applyBorder="1" applyAlignment="1">
      <alignment horizontal="center" vertical="center" wrapText="1" shrinkToFit="1"/>
    </xf>
    <xf numFmtId="3" fontId="6" fillId="52" borderId="9" xfId="1367" applyNumberFormat="1" applyFont="1" applyFill="1" applyBorder="1" applyAlignment="1">
      <alignment horizontal="center" vertical="center" wrapText="1"/>
    </xf>
    <xf numFmtId="3" fontId="6" fillId="52" borderId="9" xfId="925" applyNumberFormat="1" applyFont="1" applyFill="1" applyBorder="1" applyAlignment="1">
      <alignment horizontal="center" vertical="center" wrapText="1"/>
    </xf>
    <xf numFmtId="3" fontId="6" fillId="52" borderId="9" xfId="784" applyNumberFormat="1" applyFont="1" applyFill="1" applyBorder="1" applyAlignment="1" applyProtection="1">
      <alignment horizontal="center" vertical="center" wrapText="1" shrinkToFit="1"/>
    </xf>
    <xf numFmtId="0" fontId="6" fillId="0" borderId="9" xfId="1306" applyBorder="1" applyAlignment="1">
      <alignment horizontal="center" vertical="center" wrapText="1"/>
    </xf>
    <xf numFmtId="3" fontId="84" fillId="0" borderId="9" xfId="925" applyNumberFormat="1" applyFont="1" applyBorder="1" applyAlignment="1">
      <alignment horizontal="center" vertical="center" wrapText="1"/>
    </xf>
    <xf numFmtId="3" fontId="6" fillId="0" borderId="9" xfId="1367" applyNumberFormat="1" applyFont="1" applyBorder="1" applyAlignment="1">
      <alignment horizontal="center" vertical="center" wrapText="1"/>
    </xf>
    <xf numFmtId="0" fontId="6" fillId="0" borderId="9" xfId="0" quotePrefix="1" applyFont="1" applyBorder="1" applyAlignment="1">
      <alignment horizontal="center" vertical="center" wrapText="1"/>
    </xf>
    <xf numFmtId="0" fontId="125" fillId="0" borderId="9" xfId="0" applyFont="1" applyBorder="1" applyAlignment="1">
      <alignment horizontal="center" vertical="center" wrapText="1"/>
    </xf>
    <xf numFmtId="1" fontId="6" fillId="0" borderId="9" xfId="1430" applyNumberFormat="1" applyFont="1" applyBorder="1" applyAlignment="1">
      <alignment horizontal="center" vertical="center" wrapText="1"/>
    </xf>
    <xf numFmtId="173" fontId="6" fillId="52" borderId="9" xfId="925" applyNumberFormat="1" applyFont="1" applyFill="1" applyBorder="1" applyAlignment="1">
      <alignment horizontal="center" vertical="center" wrapText="1"/>
    </xf>
    <xf numFmtId="0" fontId="6" fillId="52" borderId="9" xfId="0" applyFont="1" applyFill="1" applyBorder="1" applyAlignment="1">
      <alignment horizontal="center" vertical="center" wrapText="1"/>
    </xf>
    <xf numFmtId="0" fontId="6" fillId="52" borderId="9" xfId="784" applyFont="1" applyFill="1" applyBorder="1" applyAlignment="1" applyProtection="1">
      <alignment horizontal="center" vertical="center" wrapText="1" shrinkToFit="1"/>
    </xf>
    <xf numFmtId="3" fontId="132" fillId="0" borderId="9" xfId="925" applyNumberFormat="1" applyFont="1" applyBorder="1" applyAlignment="1">
      <alignment horizontal="center" vertical="center" wrapText="1"/>
    </xf>
    <xf numFmtId="3" fontId="7" fillId="0" borderId="9" xfId="1367" applyNumberFormat="1" applyFont="1" applyBorder="1" applyAlignment="1">
      <alignment horizontal="center" vertical="center" wrapText="1"/>
    </xf>
    <xf numFmtId="3" fontId="132" fillId="0" borderId="9" xfId="784" applyNumberFormat="1" applyFont="1" applyFill="1" applyBorder="1" applyAlignment="1" applyProtection="1">
      <alignment horizontal="center" vertical="center" wrapText="1" shrinkToFit="1"/>
    </xf>
    <xf numFmtId="223" fontId="7" fillId="0" borderId="9" xfId="0" applyNumberFormat="1" applyFont="1" applyBorder="1" applyAlignment="1">
      <alignment horizontal="left" vertical="center" wrapText="1"/>
    </xf>
    <xf numFmtId="3" fontId="6" fillId="0" borderId="9" xfId="0" quotePrefix="1" applyNumberFormat="1" applyFont="1" applyBorder="1" applyAlignment="1">
      <alignment horizontal="left" vertical="center" wrapText="1"/>
    </xf>
    <xf numFmtId="3" fontId="6" fillId="52" borderId="9" xfId="1303" applyNumberFormat="1" applyFill="1" applyBorder="1" applyAlignment="1">
      <alignment horizontal="left" vertical="center" wrapText="1"/>
    </xf>
    <xf numFmtId="223" fontId="16" fillId="0" borderId="9" xfId="0" applyNumberFormat="1" applyFont="1" applyBorder="1" applyAlignment="1">
      <alignment horizontal="left" vertical="center" wrapText="1"/>
    </xf>
    <xf numFmtId="3" fontId="16" fillId="52" borderId="9" xfId="0" applyNumberFormat="1" applyFont="1" applyFill="1" applyBorder="1" applyAlignment="1">
      <alignment horizontal="left" vertical="center" wrapText="1"/>
    </xf>
    <xf numFmtId="3" fontId="126" fillId="0" borderId="9" xfId="943" applyNumberFormat="1" applyFont="1" applyBorder="1" applyAlignment="1">
      <alignment horizontal="left" vertical="center" wrapText="1" shrinkToFit="1"/>
    </xf>
    <xf numFmtId="3" fontId="6" fillId="0" borderId="9" xfId="0" applyNumberFormat="1" applyFont="1" applyBorder="1" applyAlignment="1">
      <alignment horizontal="left" vertical="center" wrapText="1"/>
    </xf>
    <xf numFmtId="3" fontId="84" fillId="0" borderId="9" xfId="943" applyNumberFormat="1" applyFont="1" applyBorder="1" applyAlignment="1">
      <alignment horizontal="left" vertical="center" wrapText="1" shrinkToFit="1"/>
    </xf>
    <xf numFmtId="3" fontId="6" fillId="52" borderId="9" xfId="0" applyNumberFormat="1" applyFont="1" applyFill="1" applyBorder="1" applyAlignment="1">
      <alignment horizontal="left" vertical="center" wrapText="1"/>
    </xf>
    <xf numFmtId="223" fontId="14" fillId="0" borderId="9" xfId="0" applyNumberFormat="1" applyFont="1" applyBorder="1" applyAlignment="1">
      <alignment horizontal="left" vertical="center"/>
    </xf>
    <xf numFmtId="223" fontId="7" fillId="0" borderId="9" xfId="0" quotePrefix="1" applyNumberFormat="1" applyFont="1" applyBorder="1" applyAlignment="1">
      <alignment horizontal="left" vertical="center" wrapText="1"/>
    </xf>
    <xf numFmtId="223" fontId="14" fillId="0" borderId="9" xfId="0" applyNumberFormat="1" applyFont="1" applyBorder="1" applyAlignment="1">
      <alignment horizontal="left" vertical="center" wrapText="1"/>
    </xf>
    <xf numFmtId="223" fontId="6" fillId="0" borderId="9" xfId="1303" applyNumberFormat="1" applyBorder="1" applyAlignment="1">
      <alignment horizontal="left" vertical="center" wrapText="1"/>
    </xf>
    <xf numFmtId="3" fontId="7" fillId="0" borderId="9" xfId="0" quotePrefix="1" applyNumberFormat="1" applyFont="1" applyBorder="1" applyAlignment="1">
      <alignment horizontal="left" vertical="center" wrapText="1"/>
    </xf>
    <xf numFmtId="3" fontId="14" fillId="52" borderId="9" xfId="0" applyNumberFormat="1" applyFont="1" applyFill="1" applyBorder="1" applyAlignment="1">
      <alignment horizontal="left" vertical="center" wrapText="1"/>
    </xf>
    <xf numFmtId="173" fontId="123" fillId="52" borderId="9" xfId="1309" quotePrefix="1" applyNumberFormat="1" applyFont="1" applyFill="1" applyBorder="1" applyAlignment="1">
      <alignment horizontal="left" vertical="center" wrapText="1"/>
    </xf>
    <xf numFmtId="3" fontId="14" fillId="0" borderId="9" xfId="0" applyNumberFormat="1" applyFont="1" applyBorder="1" applyAlignment="1">
      <alignment horizontal="left" vertical="center" wrapText="1"/>
    </xf>
    <xf numFmtId="3" fontId="124" fillId="0" borderId="9" xfId="0" applyNumberFormat="1" applyFont="1" applyBorder="1" applyAlignment="1">
      <alignment horizontal="left" vertical="center" wrapText="1"/>
    </xf>
    <xf numFmtId="3" fontId="7" fillId="52" borderId="9" xfId="1303" applyNumberFormat="1" applyFont="1" applyFill="1" applyBorder="1" applyAlignment="1">
      <alignment horizontal="left" vertical="center" wrapText="1"/>
    </xf>
    <xf numFmtId="3" fontId="7" fillId="52" borderId="9" xfId="0" applyNumberFormat="1" applyFont="1" applyFill="1" applyBorder="1" applyAlignment="1">
      <alignment horizontal="left" vertical="center" wrapText="1"/>
    </xf>
    <xf numFmtId="223" fontId="7" fillId="0" borderId="9" xfId="1303" applyNumberFormat="1" applyFont="1" applyBorder="1" applyAlignment="1">
      <alignment horizontal="left" vertical="center" wrapText="1"/>
    </xf>
    <xf numFmtId="223" fontId="14" fillId="0" borderId="9" xfId="1303" applyNumberFormat="1" applyFont="1" applyBorder="1" applyAlignment="1">
      <alignment horizontal="left" vertical="center" wrapText="1"/>
    </xf>
    <xf numFmtId="3" fontId="84" fillId="52" borderId="9" xfId="943" applyNumberFormat="1" applyFont="1" applyFill="1" applyBorder="1" applyAlignment="1">
      <alignment horizontal="left" vertical="center" wrapText="1" shrinkToFit="1"/>
    </xf>
    <xf numFmtId="3" fontId="7" fillId="0" borderId="9" xfId="0" applyNumberFormat="1" applyFont="1" applyBorder="1" applyAlignment="1">
      <alignment horizontal="left" vertical="center" wrapText="1"/>
    </xf>
    <xf numFmtId="223" fontId="6" fillId="0" borderId="9" xfId="0" quotePrefix="1" applyNumberFormat="1" applyFont="1" applyBorder="1" applyAlignment="1">
      <alignment horizontal="left" vertical="center" wrapText="1"/>
    </xf>
    <xf numFmtId="3" fontId="6" fillId="52" borderId="9" xfId="991" applyNumberFormat="1" applyFont="1" applyFill="1" applyBorder="1" applyAlignment="1">
      <alignment horizontal="left" vertical="center" wrapText="1"/>
    </xf>
    <xf numFmtId="3" fontId="6" fillId="52" borderId="9" xfId="1367" quotePrefix="1" applyNumberFormat="1" applyFont="1" applyFill="1" applyBorder="1" applyAlignment="1">
      <alignment horizontal="left" vertical="center" wrapText="1"/>
    </xf>
    <xf numFmtId="3" fontId="6" fillId="52" borderId="9" xfId="862" applyNumberFormat="1" applyFont="1" applyFill="1" applyBorder="1" applyAlignment="1">
      <alignment horizontal="left" vertical="center" wrapText="1" shrinkToFit="1"/>
    </xf>
    <xf numFmtId="0" fontId="6" fillId="0" borderId="9" xfId="1306" applyBorder="1" applyAlignment="1">
      <alignment horizontal="left" vertical="center" wrapText="1"/>
    </xf>
    <xf numFmtId="3" fontId="84" fillId="0" borderId="9" xfId="862" applyNumberFormat="1" applyFont="1" applyBorder="1" applyAlignment="1">
      <alignment horizontal="left" vertical="center" wrapText="1" shrinkToFit="1"/>
    </xf>
    <xf numFmtId="3" fontId="84" fillId="52" borderId="9" xfId="862" applyNumberFormat="1" applyFont="1" applyFill="1" applyBorder="1" applyAlignment="1">
      <alignment horizontal="left" vertical="center" wrapText="1" shrinkToFit="1"/>
    </xf>
    <xf numFmtId="3" fontId="133" fillId="0" borderId="9" xfId="943" applyNumberFormat="1" applyFont="1" applyBorder="1" applyAlignment="1">
      <alignment horizontal="left" vertical="center" wrapText="1" shrinkToFit="1"/>
    </xf>
    <xf numFmtId="3" fontId="84" fillId="52" borderId="9" xfId="943" quotePrefix="1" applyNumberFormat="1" applyFont="1" applyFill="1" applyBorder="1" applyAlignment="1">
      <alignment horizontal="left" vertical="center" wrapText="1" shrinkToFit="1"/>
    </xf>
    <xf numFmtId="0" fontId="6" fillId="52" borderId="9" xfId="862" applyFont="1" applyFill="1" applyBorder="1" applyAlignment="1">
      <alignment horizontal="left" vertical="center" wrapText="1" shrinkToFit="1"/>
    </xf>
    <xf numFmtId="3" fontId="132" fillId="0" borderId="9" xfId="943" applyNumberFormat="1" applyFont="1" applyBorder="1" applyAlignment="1">
      <alignment horizontal="left" vertical="center" wrapText="1" shrinkToFit="1"/>
    </xf>
    <xf numFmtId="223" fontId="11" fillId="0" borderId="0" xfId="0" applyNumberFormat="1" applyFont="1" applyAlignment="1">
      <alignment horizontal="right" vertical="center"/>
    </xf>
    <xf numFmtId="223" fontId="7" fillId="52" borderId="9" xfId="0" applyNumberFormat="1" applyFont="1" applyFill="1" applyBorder="1" applyAlignment="1">
      <alignment horizontal="right" vertical="center" wrapText="1"/>
    </xf>
    <xf numFmtId="223" fontId="7" fillId="0" borderId="0" xfId="0" applyNumberFormat="1" applyFont="1" applyAlignment="1">
      <alignment horizontal="right" vertical="center"/>
    </xf>
    <xf numFmtId="223" fontId="6" fillId="52" borderId="9" xfId="0" applyNumberFormat="1" applyFont="1" applyFill="1" applyBorder="1" applyAlignment="1">
      <alignment horizontal="right" vertical="center" wrapText="1"/>
    </xf>
    <xf numFmtId="223" fontId="116" fillId="52" borderId="9" xfId="0" applyNumberFormat="1" applyFont="1" applyFill="1" applyBorder="1" applyAlignment="1">
      <alignment horizontal="right" vertical="center" wrapText="1"/>
    </xf>
    <xf numFmtId="223" fontId="16" fillId="0" borderId="9" xfId="0" applyNumberFormat="1" applyFont="1" applyBorder="1" applyAlignment="1">
      <alignment horizontal="right" vertical="center"/>
    </xf>
    <xf numFmtId="223" fontId="16" fillId="52" borderId="9" xfId="0" applyNumberFormat="1" applyFont="1" applyFill="1" applyBorder="1" applyAlignment="1">
      <alignment horizontal="right" vertical="center" wrapText="1"/>
    </xf>
    <xf numFmtId="223" fontId="14" fillId="0" borderId="9" xfId="0" applyNumberFormat="1" applyFont="1" applyBorder="1" applyAlignment="1">
      <alignment horizontal="right" vertical="center"/>
    </xf>
    <xf numFmtId="223" fontId="14" fillId="52" borderId="9" xfId="0" applyNumberFormat="1" applyFont="1" applyFill="1" applyBorder="1" applyAlignment="1">
      <alignment horizontal="right" vertical="center" wrapText="1"/>
    </xf>
    <xf numFmtId="223" fontId="7" fillId="52" borderId="9" xfId="0" applyNumberFormat="1" applyFont="1" applyFill="1" applyBorder="1" applyAlignment="1">
      <alignment horizontal="right" vertical="center"/>
    </xf>
    <xf numFmtId="223" fontId="14" fillId="0" borderId="0" xfId="0" applyNumberFormat="1" applyFont="1" applyAlignment="1">
      <alignment horizontal="right" vertical="center"/>
    </xf>
    <xf numFmtId="173" fontId="123" fillId="52" borderId="9" xfId="1309" applyNumberFormat="1" applyFont="1" applyFill="1" applyBorder="1" applyAlignment="1">
      <alignment horizontal="right" vertical="center" wrapText="1"/>
    </xf>
    <xf numFmtId="3" fontId="6" fillId="52" borderId="9" xfId="0" applyNumberFormat="1" applyFont="1" applyFill="1" applyBorder="1" applyAlignment="1">
      <alignment horizontal="right" vertical="center"/>
    </xf>
    <xf numFmtId="173" fontId="123" fillId="52" borderId="9" xfId="1309" applyNumberFormat="1" applyFont="1" applyFill="1" applyBorder="1" applyAlignment="1">
      <alignment horizontal="right" vertical="center" wrapText="1" shrinkToFit="1"/>
    </xf>
    <xf numFmtId="3" fontId="6" fillId="0" borderId="9" xfId="0" applyNumberFormat="1" applyFont="1" applyBorder="1" applyAlignment="1">
      <alignment horizontal="right" vertical="center"/>
    </xf>
    <xf numFmtId="3" fontId="6" fillId="52" borderId="9" xfId="1309" applyNumberFormat="1" applyFont="1" applyFill="1" applyBorder="1" applyAlignment="1">
      <alignment horizontal="right" vertical="center" wrapText="1"/>
    </xf>
    <xf numFmtId="3" fontId="6" fillId="52" borderId="9" xfId="0" applyNumberFormat="1" applyFont="1" applyFill="1" applyBorder="1" applyAlignment="1">
      <alignment horizontal="right" vertical="center" wrapText="1"/>
    </xf>
    <xf numFmtId="223" fontId="6" fillId="52" borderId="9" xfId="784" quotePrefix="1" applyNumberFormat="1" applyFont="1" applyFill="1" applyBorder="1" applyAlignment="1" applyProtection="1">
      <alignment horizontal="right" vertical="center" wrapText="1"/>
    </xf>
    <xf numFmtId="223" fontId="16" fillId="52" borderId="9" xfId="784" quotePrefix="1" applyNumberFormat="1" applyFont="1" applyFill="1" applyBorder="1" applyAlignment="1" applyProtection="1">
      <alignment horizontal="right" vertical="center" wrapText="1"/>
    </xf>
    <xf numFmtId="223" fontId="6" fillId="0" borderId="9" xfId="784" quotePrefix="1" applyNumberFormat="1" applyFont="1" applyFill="1" applyBorder="1" applyAlignment="1" applyProtection="1">
      <alignment horizontal="right" vertical="center" wrapText="1"/>
    </xf>
    <xf numFmtId="3" fontId="6" fillId="52" borderId="9" xfId="1320" applyNumberFormat="1" applyFont="1" applyFill="1" applyBorder="1" applyAlignment="1">
      <alignment horizontal="right" vertical="center" wrapText="1"/>
    </xf>
    <xf numFmtId="3" fontId="6" fillId="52" borderId="9" xfId="1367" applyNumberFormat="1" applyFont="1" applyFill="1" applyBorder="1" applyAlignment="1">
      <alignment horizontal="right" vertical="center"/>
    </xf>
    <xf numFmtId="3" fontId="14" fillId="52" borderId="9" xfId="1367" applyNumberFormat="1" applyFont="1" applyFill="1" applyBorder="1" applyAlignment="1">
      <alignment horizontal="right" vertical="center"/>
    </xf>
    <xf numFmtId="3" fontId="6" fillId="0" borderId="9" xfId="0" applyNumberFormat="1" applyFont="1" applyBorder="1" applyAlignment="1">
      <alignment horizontal="right" vertical="center" wrapText="1"/>
    </xf>
    <xf numFmtId="3" fontId="6" fillId="52" borderId="9" xfId="859" applyNumberFormat="1" applyFont="1" applyFill="1" applyBorder="1" applyAlignment="1">
      <alignment horizontal="right" vertical="center" wrapText="1" shrinkToFit="1"/>
    </xf>
    <xf numFmtId="3" fontId="6" fillId="0" borderId="9" xfId="1367" applyNumberFormat="1" applyFont="1" applyBorder="1" applyAlignment="1">
      <alignment horizontal="right" vertical="center" wrapText="1" shrinkToFit="1"/>
    </xf>
    <xf numFmtId="223" fontId="14" fillId="0" borderId="9" xfId="784" quotePrefix="1" applyNumberFormat="1" applyFont="1" applyFill="1" applyBorder="1" applyAlignment="1" applyProtection="1">
      <alignment horizontal="right" vertical="center" wrapText="1"/>
    </xf>
    <xf numFmtId="3" fontId="84" fillId="0" borderId="9" xfId="724" applyNumberFormat="1" applyFont="1" applyFill="1" applyBorder="1" applyAlignment="1">
      <alignment horizontal="right" vertical="center" wrapText="1" shrinkToFit="1"/>
    </xf>
    <xf numFmtId="3" fontId="124" fillId="52" borderId="9" xfId="0" applyNumberFormat="1" applyFont="1" applyFill="1" applyBorder="1" applyAlignment="1">
      <alignment horizontal="right" vertical="center"/>
    </xf>
    <xf numFmtId="3" fontId="6" fillId="52" borderId="9" xfId="1432" applyNumberFormat="1" applyFont="1" applyFill="1" applyBorder="1" applyAlignment="1">
      <alignment horizontal="right" vertical="center" wrapText="1"/>
    </xf>
    <xf numFmtId="3" fontId="139" fillId="52" borderId="9" xfId="0" applyNumberFormat="1" applyFont="1" applyFill="1" applyBorder="1" applyAlignment="1">
      <alignment horizontal="right" vertical="center"/>
    </xf>
    <xf numFmtId="3" fontId="140" fillId="52" borderId="9" xfId="0" applyNumberFormat="1" applyFont="1" applyFill="1" applyBorder="1" applyAlignment="1">
      <alignment horizontal="right" vertical="center"/>
    </xf>
    <xf numFmtId="3" fontId="6" fillId="52" borderId="9" xfId="1430" quotePrefix="1" applyNumberFormat="1" applyFont="1" applyFill="1" applyBorder="1" applyAlignment="1">
      <alignment horizontal="right" vertical="center" wrapText="1"/>
    </xf>
    <xf numFmtId="3" fontId="6" fillId="52" borderId="9" xfId="991" applyNumberFormat="1" applyFont="1" applyFill="1" applyBorder="1" applyAlignment="1">
      <alignment horizontal="right" vertical="center" wrapText="1" shrinkToFit="1"/>
    </xf>
    <xf numFmtId="3" fontId="14" fillId="52" borderId="9" xfId="991" applyNumberFormat="1" applyFont="1" applyFill="1" applyBorder="1" applyAlignment="1">
      <alignment horizontal="right" vertical="center" wrapText="1" shrinkToFit="1"/>
    </xf>
    <xf numFmtId="223" fontId="7" fillId="0" borderId="9" xfId="784" quotePrefix="1" applyNumberFormat="1" applyFont="1" applyFill="1" applyBorder="1" applyAlignment="1" applyProtection="1">
      <alignment horizontal="right" vertical="center" wrapText="1"/>
    </xf>
    <xf numFmtId="3" fontId="7" fillId="52" borderId="9" xfId="0" applyNumberFormat="1" applyFont="1" applyFill="1" applyBorder="1" applyAlignment="1">
      <alignment horizontal="right" vertical="center"/>
    </xf>
    <xf numFmtId="223" fontId="10" fillId="0" borderId="0" xfId="0" applyNumberFormat="1" applyFont="1" applyAlignment="1">
      <alignment vertical="center"/>
    </xf>
    <xf numFmtId="223" fontId="10" fillId="0" borderId="0" xfId="0" applyNumberFormat="1" applyFont="1" applyAlignment="1">
      <alignment vertical="center" wrapText="1"/>
    </xf>
    <xf numFmtId="223" fontId="113" fillId="0" borderId="0" xfId="0" applyNumberFormat="1" applyFont="1" applyAlignment="1">
      <alignment horizontal="center" vertical="center" shrinkToFit="1"/>
    </xf>
    <xf numFmtId="0" fontId="0" fillId="0" borderId="0" xfId="0" applyAlignment="1">
      <alignment vertical="center"/>
    </xf>
    <xf numFmtId="3" fontId="22" fillId="0" borderId="0" xfId="0" applyNumberFormat="1" applyFont="1" applyAlignment="1">
      <alignment vertical="top" wrapText="1"/>
    </xf>
    <xf numFmtId="0" fontId="6" fillId="0" borderId="9" xfId="0" applyFont="1" applyBorder="1" applyAlignment="1">
      <alignment horizontal="center" vertical="center"/>
    </xf>
    <xf numFmtId="0" fontId="6" fillId="0" borderId="18" xfId="0" applyFont="1" applyBorder="1" applyAlignment="1">
      <alignment horizontal="center" vertical="center" wrapText="1"/>
    </xf>
    <xf numFmtId="1" fontId="6" fillId="0" borderId="19" xfId="1430" quotePrefix="1" applyNumberFormat="1" applyFont="1" applyBorder="1" applyAlignment="1">
      <alignment horizontal="justify" vertical="top" wrapText="1"/>
    </xf>
    <xf numFmtId="1" fontId="6" fillId="0" borderId="19" xfId="1430" quotePrefix="1" applyNumberFormat="1" applyFont="1" applyBorder="1" applyAlignment="1">
      <alignment horizontal="center" vertical="top" wrapText="1"/>
    </xf>
    <xf numFmtId="0" fontId="6" fillId="0" borderId="0" xfId="1306"/>
    <xf numFmtId="0" fontId="6" fillId="0" borderId="0" xfId="1306" applyAlignment="1">
      <alignment vertical="center"/>
    </xf>
    <xf numFmtId="0" fontId="16" fillId="0" borderId="2" xfId="1306" applyFont="1" applyBorder="1" applyAlignment="1">
      <alignment horizontal="right" vertical="center"/>
    </xf>
    <xf numFmtId="0" fontId="6" fillId="0" borderId="23" xfId="1306" applyBorder="1" applyAlignment="1">
      <alignment vertical="top" wrapText="1"/>
    </xf>
    <xf numFmtId="223" fontId="11" fillId="0" borderId="23" xfId="1306" applyNumberFormat="1" applyFont="1" applyBorder="1" applyAlignment="1">
      <alignment horizontal="center" vertical="center"/>
    </xf>
    <xf numFmtId="0" fontId="6" fillId="0" borderId="23" xfId="1306" applyBorder="1" applyAlignment="1">
      <alignment horizontal="center" vertical="top" wrapText="1"/>
    </xf>
    <xf numFmtId="3" fontId="11" fillId="0" borderId="23" xfId="1306" applyNumberFormat="1" applyFont="1" applyBorder="1" applyAlignment="1">
      <alignment horizontal="right" vertical="top" wrapText="1"/>
    </xf>
    <xf numFmtId="223" fontId="7" fillId="0" borderId="19" xfId="1306" applyNumberFormat="1" applyFont="1" applyBorder="1" applyAlignment="1">
      <alignment horizontal="left" vertical="top" wrapText="1"/>
    </xf>
    <xf numFmtId="223" fontId="7" fillId="0" borderId="19" xfId="1306" applyNumberFormat="1" applyFont="1" applyBorder="1" applyAlignment="1">
      <alignment horizontal="center" vertical="top" wrapText="1"/>
    </xf>
    <xf numFmtId="3" fontId="7" fillId="0" borderId="19" xfId="1306" applyNumberFormat="1" applyFont="1" applyBorder="1" applyAlignment="1">
      <alignment horizontal="right" vertical="top" wrapText="1"/>
    </xf>
    <xf numFmtId="0" fontId="7" fillId="0" borderId="19" xfId="1306" applyFont="1" applyBorder="1" applyAlignment="1">
      <alignment horizontal="center" vertical="top" wrapText="1"/>
    </xf>
    <xf numFmtId="0" fontId="7" fillId="0" borderId="19" xfId="1306" applyFont="1" applyBorder="1" applyAlignment="1">
      <alignment vertical="top" wrapText="1"/>
    </xf>
    <xf numFmtId="0" fontId="7" fillId="0" borderId="0" xfId="1306" applyFont="1"/>
    <xf numFmtId="0" fontId="14" fillId="0" borderId="19" xfId="1306" applyFont="1" applyBorder="1" applyAlignment="1">
      <alignment horizontal="center" vertical="top" wrapText="1"/>
    </xf>
    <xf numFmtId="0" fontId="14" fillId="0" borderId="19" xfId="1306" applyFont="1" applyBorder="1" applyAlignment="1">
      <alignment vertical="top" wrapText="1"/>
    </xf>
    <xf numFmtId="3" fontId="14" fillId="0" borderId="19" xfId="1306" applyNumberFormat="1" applyFont="1" applyBorder="1" applyAlignment="1">
      <alignment horizontal="right" vertical="top" wrapText="1"/>
    </xf>
    <xf numFmtId="0" fontId="14" fillId="0" borderId="0" xfId="1306" applyFont="1"/>
    <xf numFmtId="223" fontId="14" fillId="0" borderId="19" xfId="1306" applyNumberFormat="1" applyFont="1" applyBorder="1" applyAlignment="1">
      <alignment horizontal="left" vertical="top" wrapText="1"/>
    </xf>
    <xf numFmtId="223" fontId="14" fillId="0" borderId="19" xfId="1306" applyNumberFormat="1" applyFont="1" applyBorder="1" applyAlignment="1">
      <alignment horizontal="center" vertical="top" wrapText="1"/>
    </xf>
    <xf numFmtId="3" fontId="6" fillId="0" borderId="19" xfId="1306" applyNumberFormat="1" applyBorder="1" applyAlignment="1">
      <alignment horizontal="right" vertical="top" wrapText="1"/>
    </xf>
    <xf numFmtId="0" fontId="6" fillId="0" borderId="19" xfId="1306" quotePrefix="1" applyBorder="1" applyAlignment="1">
      <alignment horizontal="center" vertical="top" wrapText="1"/>
    </xf>
    <xf numFmtId="0" fontId="6" fillId="0" borderId="22" xfId="1306" applyBorder="1" applyAlignment="1">
      <alignment horizontal="center" vertical="top" wrapText="1"/>
    </xf>
    <xf numFmtId="0" fontId="6" fillId="0" borderId="22" xfId="1306" applyBorder="1" applyAlignment="1">
      <alignment vertical="top" wrapText="1"/>
    </xf>
    <xf numFmtId="0" fontId="6" fillId="0" borderId="22" xfId="1306" applyBorder="1" applyAlignment="1">
      <alignment horizontal="right" vertical="top" wrapText="1"/>
    </xf>
    <xf numFmtId="3" fontId="6" fillId="0" borderId="35" xfId="0" applyNumberFormat="1" applyFont="1" applyBorder="1" applyAlignment="1">
      <alignment horizontal="right" vertical="top" wrapText="1"/>
    </xf>
    <xf numFmtId="0" fontId="11" fillId="0" borderId="23" xfId="0" applyFont="1" applyBorder="1" applyAlignment="1">
      <alignment horizontal="center" vertical="center"/>
    </xf>
    <xf numFmtId="0" fontId="11" fillId="0" borderId="23" xfId="0" applyFont="1" applyBorder="1" applyAlignment="1">
      <alignment horizontal="center" vertical="center" wrapText="1"/>
    </xf>
    <xf numFmtId="3" fontId="11" fillId="0" borderId="23" xfId="0" applyNumberFormat="1" applyFont="1" applyBorder="1" applyAlignment="1">
      <alignment horizontal="right" vertical="center" wrapText="1"/>
    </xf>
    <xf numFmtId="0" fontId="7" fillId="0" borderId="19" xfId="0" applyFont="1" applyBorder="1" applyAlignment="1">
      <alignment horizontal="center" vertical="top"/>
    </xf>
    <xf numFmtId="0" fontId="7" fillId="0" borderId="19" xfId="0" applyFont="1" applyBorder="1" applyAlignment="1">
      <alignment vertical="top" wrapText="1"/>
    </xf>
    <xf numFmtId="0" fontId="6" fillId="0" borderId="19" xfId="0" applyFont="1" applyBorder="1" applyAlignment="1">
      <alignment vertical="top" wrapText="1"/>
    </xf>
    <xf numFmtId="0" fontId="6" fillId="0" borderId="19" xfId="0" applyFont="1" applyBorder="1" applyAlignment="1">
      <alignment horizontal="right" vertical="top" wrapText="1"/>
    </xf>
    <xf numFmtId="0" fontId="16" fillId="0" borderId="19" xfId="0" applyFont="1" applyBorder="1" applyAlignment="1">
      <alignment vertical="top" wrapText="1"/>
    </xf>
    <xf numFmtId="0" fontId="16" fillId="0" borderId="19" xfId="0" applyFont="1" applyBorder="1" applyAlignment="1">
      <alignment horizontal="right" vertical="top" wrapText="1"/>
    </xf>
    <xf numFmtId="0" fontId="22" fillId="0" borderId="19" xfId="0" applyFont="1" applyBorder="1" applyAlignment="1">
      <alignment vertical="top" wrapText="1"/>
    </xf>
    <xf numFmtId="0" fontId="0" fillId="0" borderId="22" xfId="0" applyBorder="1"/>
    <xf numFmtId="0" fontId="6" fillId="0" borderId="19" xfId="0" applyFont="1" applyBorder="1" applyAlignment="1">
      <alignment horizontal="right" vertical="top"/>
    </xf>
    <xf numFmtId="3" fontId="111" fillId="56" borderId="9" xfId="0" applyNumberFormat="1" applyFont="1" applyFill="1" applyBorder="1" applyAlignment="1">
      <alignment horizontal="center" vertical="center" wrapText="1"/>
    </xf>
    <xf numFmtId="3" fontId="112" fillId="0" borderId="9" xfId="0" applyNumberFormat="1" applyFont="1" applyBorder="1" applyAlignment="1">
      <alignment horizontal="center" vertical="center"/>
    </xf>
    <xf numFmtId="3" fontId="111" fillId="55" borderId="9" xfId="0" applyNumberFormat="1" applyFont="1" applyFill="1" applyBorder="1" applyAlignment="1">
      <alignment horizontal="center" vertical="center" wrapText="1"/>
    </xf>
    <xf numFmtId="3" fontId="111" fillId="0" borderId="9" xfId="0" applyNumberFormat="1" applyFont="1" applyBorder="1" applyAlignment="1">
      <alignment horizontal="center" vertical="center"/>
    </xf>
    <xf numFmtId="3" fontId="111" fillId="0" borderId="9" xfId="1" applyNumberFormat="1" applyFont="1" applyFill="1" applyBorder="1" applyAlignment="1">
      <alignment horizontal="center" vertical="center"/>
    </xf>
    <xf numFmtId="3" fontId="111" fillId="0" borderId="9" xfId="0" applyNumberFormat="1" applyFont="1" applyBorder="1" applyAlignment="1">
      <alignment horizontal="center" vertical="center" wrapText="1"/>
    </xf>
    <xf numFmtId="3" fontId="110" fillId="0" borderId="0" xfId="0" applyNumberFormat="1" applyFont="1" applyAlignment="1">
      <alignment horizontal="center" vertical="center" wrapText="1"/>
    </xf>
    <xf numFmtId="3" fontId="112" fillId="0" borderId="0" xfId="0" applyNumberFormat="1" applyFont="1" applyAlignment="1">
      <alignment horizontal="center" vertical="center" wrapText="1"/>
    </xf>
    <xf numFmtId="3" fontId="110" fillId="0" borderId="0" xfId="0" applyNumberFormat="1" applyFont="1" applyAlignment="1">
      <alignment horizontal="center" vertical="center"/>
    </xf>
    <xf numFmtId="3" fontId="112" fillId="0" borderId="2" xfId="0" applyNumberFormat="1" applyFont="1" applyBorder="1" applyAlignment="1">
      <alignment horizontal="right"/>
    </xf>
    <xf numFmtId="223" fontId="111" fillId="0" borderId="9" xfId="0" applyNumberFormat="1" applyFont="1" applyBorder="1" applyAlignment="1">
      <alignment horizontal="center" vertical="center" wrapText="1"/>
    </xf>
    <xf numFmtId="223" fontId="111" fillId="52" borderId="9" xfId="0" applyNumberFormat="1" applyFont="1" applyFill="1" applyBorder="1" applyAlignment="1">
      <alignment horizontal="center" vertical="center" wrapText="1"/>
    </xf>
    <xf numFmtId="223" fontId="111" fillId="0" borderId="0" xfId="0" applyNumberFormat="1" applyFont="1" applyAlignment="1">
      <alignment horizontal="center" vertical="center"/>
    </xf>
    <xf numFmtId="223" fontId="112" fillId="0" borderId="0" xfId="0" applyNumberFormat="1" applyFont="1" applyAlignment="1">
      <alignment horizontal="center" vertical="center"/>
    </xf>
    <xf numFmtId="223" fontId="113" fillId="0" borderId="0" xfId="0" applyNumberFormat="1" applyFont="1" applyAlignment="1">
      <alignment horizontal="center" vertical="center"/>
    </xf>
    <xf numFmtId="223" fontId="112" fillId="0" borderId="0" xfId="0" applyNumberFormat="1" applyFont="1" applyAlignment="1">
      <alignment horizontal="right" vertical="center"/>
    </xf>
    <xf numFmtId="223" fontId="121" fillId="0" borderId="9" xfId="0" applyNumberFormat="1" applyFont="1" applyBorder="1" applyAlignment="1">
      <alignment horizontal="center" vertical="center"/>
    </xf>
    <xf numFmtId="223" fontId="112" fillId="0" borderId="9" xfId="0" applyNumberFormat="1" applyFont="1" applyBorder="1" applyAlignment="1">
      <alignment horizontal="center" vertical="center"/>
    </xf>
    <xf numFmtId="223" fontId="111" fillId="0" borderId="15" xfId="0" applyNumberFormat="1" applyFont="1" applyBorder="1" applyAlignment="1">
      <alignment horizontal="center" vertical="center" wrapText="1"/>
    </xf>
    <xf numFmtId="223" fontId="111" fillId="0" borderId="7" xfId="0" applyNumberFormat="1" applyFont="1" applyBorder="1" applyAlignment="1">
      <alignment horizontal="center" vertical="center" wrapText="1"/>
    </xf>
    <xf numFmtId="223" fontId="112" fillId="0" borderId="2" xfId="0" applyNumberFormat="1" applyFont="1" applyBorder="1" applyAlignment="1">
      <alignment horizontal="right" vertical="center"/>
    </xf>
    <xf numFmtId="223" fontId="111" fillId="52" borderId="18" xfId="0" applyNumberFormat="1" applyFont="1" applyFill="1" applyBorder="1" applyAlignment="1">
      <alignment horizontal="center" vertical="center" wrapText="1"/>
    </xf>
    <xf numFmtId="223" fontId="111" fillId="52" borderId="1" xfId="0" applyNumberFormat="1" applyFont="1" applyFill="1" applyBorder="1" applyAlignment="1">
      <alignment horizontal="center" vertical="center" wrapText="1"/>
    </xf>
    <xf numFmtId="223" fontId="111" fillId="52" borderId="5" xfId="0" applyNumberFormat="1" applyFont="1" applyFill="1" applyBorder="1" applyAlignment="1">
      <alignment horizontal="center" vertical="center" wrapText="1"/>
    </xf>
    <xf numFmtId="223" fontId="111" fillId="0" borderId="18" xfId="0" applyNumberFormat="1" applyFont="1" applyBorder="1" applyAlignment="1">
      <alignment horizontal="center" vertical="center" wrapText="1"/>
    </xf>
    <xf numFmtId="223" fontId="111" fillId="0" borderId="1" xfId="0" applyNumberFormat="1" applyFont="1" applyBorder="1" applyAlignment="1">
      <alignment horizontal="center" vertical="center" wrapText="1"/>
    </xf>
    <xf numFmtId="223" fontId="111" fillId="0" borderId="5" xfId="0" applyNumberFormat="1" applyFont="1" applyBorder="1" applyAlignment="1">
      <alignment horizontal="center" vertical="center" wrapText="1"/>
    </xf>
    <xf numFmtId="223" fontId="121" fillId="0" borderId="7" xfId="0" applyNumberFormat="1" applyFont="1" applyBorder="1" applyAlignment="1">
      <alignment horizontal="center" vertical="center"/>
    </xf>
    <xf numFmtId="223" fontId="121" fillId="0" borderId="35" xfId="0" applyNumberFormat="1" applyFont="1" applyBorder="1" applyAlignment="1">
      <alignment horizontal="center" vertical="center"/>
    </xf>
    <xf numFmtId="223" fontId="111" fillId="0" borderId="35" xfId="0" applyNumberFormat="1" applyFont="1" applyBorder="1" applyAlignment="1">
      <alignment horizontal="center" vertical="center" wrapText="1"/>
    </xf>
    <xf numFmtId="222" fontId="112" fillId="0" borderId="0" xfId="0" applyNumberFormat="1" applyFont="1" applyAlignment="1">
      <alignment horizontal="right" vertical="center"/>
    </xf>
    <xf numFmtId="222" fontId="111" fillId="0" borderId="9" xfId="0" applyNumberFormat="1" applyFont="1" applyBorder="1" applyAlignment="1">
      <alignment horizontal="center" vertical="center" wrapText="1"/>
    </xf>
    <xf numFmtId="222" fontId="113" fillId="0" borderId="0" xfId="0" applyNumberFormat="1" applyFont="1" applyAlignment="1">
      <alignment horizontal="center" vertical="center"/>
    </xf>
    <xf numFmtId="222" fontId="111" fillId="0" borderId="0" xfId="0" applyNumberFormat="1" applyFont="1" applyAlignment="1">
      <alignment horizontal="center" vertical="center"/>
    </xf>
    <xf numFmtId="222" fontId="132" fillId="0" borderId="0" xfId="0" applyNumberFormat="1" applyFont="1" applyAlignment="1">
      <alignment horizontal="center" vertical="center"/>
    </xf>
    <xf numFmtId="222" fontId="112" fillId="0" borderId="0" xfId="0" applyNumberFormat="1" applyFont="1" applyAlignment="1">
      <alignment horizontal="center" vertical="center"/>
    </xf>
    <xf numFmtId="222" fontId="7" fillId="0" borderId="0" xfId="0" applyNumberFormat="1" applyFont="1" applyAlignment="1">
      <alignment horizontal="left" vertical="center" wrapText="1"/>
    </xf>
    <xf numFmtId="222" fontId="7" fillId="0" borderId="0" xfId="0" applyNumberFormat="1" applyFont="1" applyAlignment="1">
      <alignment horizontal="left" vertical="center"/>
    </xf>
    <xf numFmtId="222" fontId="111" fillId="0" borderId="15" xfId="0" applyNumberFormat="1" applyFont="1" applyBorder="1" applyAlignment="1">
      <alignment horizontal="center" vertical="center" wrapText="1"/>
    </xf>
    <xf numFmtId="222" fontId="111" fillId="0" borderId="7" xfId="0" applyNumberFormat="1" applyFont="1" applyBorder="1" applyAlignment="1">
      <alignment horizontal="center" vertical="center" wrapText="1"/>
    </xf>
    <xf numFmtId="222" fontId="111" fillId="52" borderId="9" xfId="0" applyNumberFormat="1" applyFont="1" applyFill="1" applyBorder="1" applyAlignment="1">
      <alignment horizontal="center" vertical="center" wrapText="1"/>
    </xf>
    <xf numFmtId="222" fontId="121" fillId="0" borderId="9" xfId="0" applyNumberFormat="1" applyFont="1" applyBorder="1" applyAlignment="1">
      <alignment horizontal="center" vertical="center"/>
    </xf>
    <xf numFmtId="222" fontId="111" fillId="0" borderId="18" xfId="0" applyNumberFormat="1" applyFont="1" applyBorder="1" applyAlignment="1">
      <alignment horizontal="center" vertical="center" wrapText="1"/>
    </xf>
    <xf numFmtId="222" fontId="111" fillId="0" borderId="5" xfId="0" applyNumberFormat="1" applyFont="1" applyBorder="1" applyAlignment="1">
      <alignment horizontal="center" vertical="center" wrapText="1"/>
    </xf>
    <xf numFmtId="222" fontId="112" fillId="0" borderId="17" xfId="0" applyNumberFormat="1" applyFont="1" applyBorder="1" applyAlignment="1">
      <alignment horizontal="center" vertical="center"/>
    </xf>
    <xf numFmtId="222" fontId="112" fillId="0" borderId="37" xfId="0" applyNumberFormat="1" applyFont="1" applyBorder="1" applyAlignment="1">
      <alignment horizontal="center" vertical="center"/>
    </xf>
    <xf numFmtId="222" fontId="112" fillId="0" borderId="38" xfId="0" applyNumberFormat="1" applyFont="1" applyBorder="1" applyAlignment="1">
      <alignment horizontal="center" vertical="center"/>
    </xf>
    <xf numFmtId="0" fontId="111" fillId="0" borderId="0" xfId="0" applyFont="1" applyAlignment="1">
      <alignment horizontal="center"/>
    </xf>
    <xf numFmtId="0" fontId="16" fillId="0" borderId="2" xfId="0" applyFont="1" applyBorder="1" applyAlignment="1">
      <alignment horizontal="right"/>
    </xf>
    <xf numFmtId="0" fontId="111" fillId="0" borderId="0" xfId="0" applyFont="1" applyAlignment="1">
      <alignment horizontal="center" wrapText="1"/>
    </xf>
    <xf numFmtId="0" fontId="16" fillId="0" borderId="0" xfId="0" applyFont="1" applyAlignment="1">
      <alignment horizontal="center" vertical="center"/>
    </xf>
    <xf numFmtId="0" fontId="7" fillId="0" borderId="18" xfId="1306" applyFont="1" applyBorder="1" applyAlignment="1">
      <alignment horizontal="center" vertical="center" wrapText="1"/>
    </xf>
    <xf numFmtId="0" fontId="7" fillId="0" borderId="1" xfId="1306" applyFont="1" applyBorder="1" applyAlignment="1">
      <alignment horizontal="center" vertical="center" wrapText="1"/>
    </xf>
    <xf numFmtId="0" fontId="7" fillId="0" borderId="5" xfId="1306" applyFont="1" applyBorder="1" applyAlignment="1">
      <alignment horizontal="center" vertical="center" wrapText="1"/>
    </xf>
    <xf numFmtId="0" fontId="7" fillId="0" borderId="9" xfId="1306" applyFont="1" applyBorder="1" applyAlignment="1">
      <alignment horizontal="center" vertical="center" wrapText="1"/>
    </xf>
    <xf numFmtId="0" fontId="111" fillId="0" borderId="0" xfId="1306" applyFont="1" applyAlignment="1">
      <alignment horizontal="center"/>
    </xf>
    <xf numFmtId="0" fontId="111" fillId="0" borderId="0" xfId="1306" applyFont="1" applyAlignment="1">
      <alignment horizontal="center" vertical="center" wrapText="1"/>
    </xf>
    <xf numFmtId="0" fontId="111" fillId="0" borderId="0" xfId="1306" applyFont="1" applyAlignment="1">
      <alignment horizontal="center" vertical="center"/>
    </xf>
    <xf numFmtId="0" fontId="16" fillId="0" borderId="0" xfId="1306" applyFont="1" applyAlignment="1">
      <alignment horizontal="center" vertical="center"/>
    </xf>
    <xf numFmtId="223" fontId="112" fillId="0" borderId="9" xfId="0" applyNumberFormat="1" applyFont="1" applyBorder="1" applyAlignment="1">
      <alignment horizontal="center" vertical="center" wrapText="1"/>
    </xf>
    <xf numFmtId="223" fontId="112" fillId="0" borderId="15" xfId="0" applyNumberFormat="1" applyFont="1" applyBorder="1" applyAlignment="1">
      <alignment horizontal="center" vertical="center"/>
    </xf>
    <xf numFmtId="223" fontId="112" fillId="0" borderId="7" xfId="0" applyNumberFormat="1" applyFont="1" applyBorder="1" applyAlignment="1">
      <alignment horizontal="center" vertical="center"/>
    </xf>
    <xf numFmtId="223" fontId="112" fillId="0" borderId="35" xfId="0" applyNumberFormat="1" applyFont="1" applyBorder="1" applyAlignment="1">
      <alignment horizontal="center" vertical="center"/>
    </xf>
    <xf numFmtId="3" fontId="6" fillId="52" borderId="19" xfId="0" applyNumberFormat="1" applyFont="1" applyFill="1" applyBorder="1" applyAlignment="1">
      <alignment horizontal="center" vertical="top" wrapText="1"/>
    </xf>
    <xf numFmtId="3" fontId="6" fillId="52" borderId="19" xfId="0" quotePrefix="1" applyNumberFormat="1" applyFont="1" applyFill="1" applyBorder="1" applyAlignment="1">
      <alignment horizontal="left" vertical="top" wrapText="1"/>
    </xf>
    <xf numFmtId="3" fontId="111" fillId="52" borderId="15" xfId="0" applyNumberFormat="1" applyFont="1" applyFill="1" applyBorder="1" applyAlignment="1">
      <alignment horizontal="center" vertical="center"/>
    </xf>
    <xf numFmtId="3" fontId="111" fillId="52" borderId="35" xfId="0" applyNumberFormat="1" applyFont="1" applyFill="1" applyBorder="1" applyAlignment="1">
      <alignment horizontal="center" vertical="center"/>
    </xf>
    <xf numFmtId="3" fontId="121" fillId="52" borderId="15" xfId="0" applyNumberFormat="1" applyFont="1" applyFill="1" applyBorder="1" applyAlignment="1">
      <alignment horizontal="center" vertical="center"/>
    </xf>
    <xf numFmtId="3" fontId="121" fillId="52" borderId="7" xfId="0" applyNumberFormat="1" applyFont="1" applyFill="1" applyBorder="1" applyAlignment="1">
      <alignment horizontal="center" vertical="center"/>
    </xf>
    <xf numFmtId="3" fontId="121" fillId="52" borderId="35" xfId="0" applyNumberFormat="1" applyFont="1" applyFill="1" applyBorder="1" applyAlignment="1">
      <alignment horizontal="center" vertical="center"/>
    </xf>
    <xf numFmtId="3" fontId="111" fillId="52" borderId="9" xfId="0" applyNumberFormat="1" applyFont="1" applyFill="1" applyBorder="1" applyAlignment="1">
      <alignment horizontal="center" vertical="center" wrapText="1"/>
    </xf>
    <xf numFmtId="3" fontId="110" fillId="52" borderId="0" xfId="0" applyNumberFormat="1" applyFont="1" applyFill="1" applyAlignment="1">
      <alignment horizontal="center" vertical="center"/>
    </xf>
    <xf numFmtId="3" fontId="113" fillId="52" borderId="0" xfId="0" applyNumberFormat="1" applyFont="1" applyFill="1" applyAlignment="1">
      <alignment horizontal="center" vertical="center"/>
    </xf>
    <xf numFmtId="3" fontId="112" fillId="52" borderId="0" xfId="0" applyNumberFormat="1" applyFont="1" applyFill="1" applyAlignment="1">
      <alignment horizontal="center" vertical="center"/>
    </xf>
    <xf numFmtId="3" fontId="112" fillId="52" borderId="0" xfId="0" applyNumberFormat="1" applyFont="1" applyFill="1" applyAlignment="1">
      <alignment horizontal="right" vertical="center"/>
    </xf>
    <xf numFmtId="3" fontId="111" fillId="52" borderId="18" xfId="0" applyNumberFormat="1" applyFont="1" applyFill="1" applyBorder="1" applyAlignment="1">
      <alignment horizontal="center" vertical="center" wrapText="1"/>
    </xf>
    <xf numFmtId="3" fontId="111" fillId="52" borderId="1" xfId="0" applyNumberFormat="1" applyFont="1" applyFill="1" applyBorder="1" applyAlignment="1">
      <alignment horizontal="center" vertical="center" wrapText="1"/>
    </xf>
    <xf numFmtId="3" fontId="111" fillId="52" borderId="5" xfId="0" applyNumberFormat="1" applyFont="1" applyFill="1" applyBorder="1" applyAlignment="1">
      <alignment horizontal="center" vertical="center" wrapText="1"/>
    </xf>
    <xf numFmtId="3" fontId="111" fillId="52" borderId="15" xfId="0" applyNumberFormat="1" applyFont="1" applyFill="1" applyBorder="1" applyAlignment="1">
      <alignment horizontal="center" vertical="center" wrapText="1"/>
    </xf>
    <xf numFmtId="3" fontId="111" fillId="52" borderId="35" xfId="0" applyNumberFormat="1" applyFont="1" applyFill="1" applyBorder="1" applyAlignment="1">
      <alignment horizontal="center" vertical="center" wrapText="1"/>
    </xf>
    <xf numFmtId="3" fontId="121" fillId="52" borderId="9" xfId="0" applyNumberFormat="1" applyFont="1" applyFill="1" applyBorder="1" applyAlignment="1">
      <alignment horizontal="center" vertical="center"/>
    </xf>
    <xf numFmtId="3" fontId="10" fillId="52" borderId="9" xfId="0" applyNumberFormat="1" applyFont="1" applyFill="1" applyBorder="1" applyAlignment="1">
      <alignment horizontal="center" vertical="center"/>
    </xf>
    <xf numFmtId="3" fontId="7" fillId="0" borderId="0" xfId="0" applyNumberFormat="1" applyFont="1" applyAlignment="1">
      <alignment horizontal="left" vertical="center" wrapText="1"/>
    </xf>
    <xf numFmtId="3" fontId="7" fillId="52" borderId="0" xfId="0" applyNumberFormat="1" applyFont="1" applyFill="1" applyAlignment="1">
      <alignment horizontal="left" vertical="center" wrapText="1"/>
    </xf>
    <xf numFmtId="3" fontId="7" fillId="52" borderId="0" xfId="0" applyNumberFormat="1" applyFont="1" applyFill="1" applyAlignment="1">
      <alignment horizontal="left" vertical="center"/>
    </xf>
    <xf numFmtId="3" fontId="111" fillId="52" borderId="9" xfId="0" applyNumberFormat="1" applyFont="1" applyFill="1" applyBorder="1" applyAlignment="1">
      <alignment horizontal="center" vertical="center"/>
    </xf>
    <xf numFmtId="222" fontId="111" fillId="0" borderId="1" xfId="0" applyNumberFormat="1" applyFont="1" applyBorder="1" applyAlignment="1">
      <alignment horizontal="center" vertical="center" wrapText="1"/>
    </xf>
    <xf numFmtId="222" fontId="7" fillId="0" borderId="0" xfId="0" applyNumberFormat="1" applyFont="1" applyAlignment="1">
      <alignment horizontal="left" vertical="top" wrapText="1"/>
    </xf>
    <xf numFmtId="222" fontId="7" fillId="0" borderId="0" xfId="0" applyNumberFormat="1" applyFont="1" applyAlignment="1">
      <alignment horizontal="left" vertical="top"/>
    </xf>
    <xf numFmtId="3" fontId="113" fillId="0" borderId="0" xfId="0" applyNumberFormat="1" applyFont="1" applyAlignment="1">
      <alignment horizontal="center" vertical="center"/>
    </xf>
    <xf numFmtId="3" fontId="112" fillId="0" borderId="0" xfId="0" applyNumberFormat="1" applyFont="1" applyAlignment="1">
      <alignment horizontal="center" vertical="center"/>
    </xf>
    <xf numFmtId="3" fontId="112" fillId="0" borderId="0" xfId="0" applyNumberFormat="1" applyFont="1" applyAlignment="1">
      <alignment horizontal="right" vertical="center"/>
    </xf>
    <xf numFmtId="3" fontId="111" fillId="0" borderId="18" xfId="0" applyNumberFormat="1" applyFont="1" applyBorder="1" applyAlignment="1">
      <alignment horizontal="center" vertical="center" wrapText="1"/>
    </xf>
    <xf numFmtId="3" fontId="111" fillId="0" borderId="1" xfId="0" applyNumberFormat="1" applyFont="1" applyBorder="1" applyAlignment="1">
      <alignment horizontal="center" vertical="center" wrapText="1"/>
    </xf>
    <xf numFmtId="3" fontId="111" fillId="0" borderId="5" xfId="0" applyNumberFormat="1" applyFont="1" applyBorder="1" applyAlignment="1">
      <alignment horizontal="center" vertical="center" wrapText="1"/>
    </xf>
    <xf numFmtId="3" fontId="111" fillId="0" borderId="15" xfId="0" applyNumberFormat="1" applyFont="1" applyBorder="1" applyAlignment="1">
      <alignment horizontal="center" vertical="center"/>
    </xf>
    <xf numFmtId="3" fontId="111" fillId="0" borderId="35" xfId="0" applyNumberFormat="1" applyFont="1" applyBorder="1" applyAlignment="1">
      <alignment horizontal="center" vertical="center"/>
    </xf>
    <xf numFmtId="3" fontId="111" fillId="0" borderId="15" xfId="0" applyNumberFormat="1" applyFont="1" applyBorder="1" applyAlignment="1">
      <alignment horizontal="center" vertical="center" wrapText="1"/>
    </xf>
    <xf numFmtId="3" fontId="111" fillId="0" borderId="35" xfId="0" applyNumberFormat="1" applyFont="1" applyBorder="1" applyAlignment="1">
      <alignment horizontal="center" vertical="center" wrapText="1"/>
    </xf>
    <xf numFmtId="3" fontId="121" fillId="0" borderId="15" xfId="0" applyNumberFormat="1" applyFont="1" applyBorder="1" applyAlignment="1">
      <alignment horizontal="center" vertical="center"/>
    </xf>
    <xf numFmtId="3" fontId="121" fillId="0" borderId="35" xfId="0" applyNumberFormat="1" applyFont="1" applyBorder="1" applyAlignment="1">
      <alignment horizontal="center" vertical="center"/>
    </xf>
    <xf numFmtId="3" fontId="121" fillId="0" borderId="7" xfId="0" applyNumberFormat="1" applyFont="1" applyBorder="1" applyAlignment="1">
      <alignment horizontal="center" vertical="center"/>
    </xf>
    <xf numFmtId="3" fontId="10" fillId="0" borderId="9" xfId="0" applyNumberFormat="1" applyFont="1" applyBorder="1" applyAlignment="1">
      <alignment horizontal="center" vertical="center"/>
    </xf>
    <xf numFmtId="3" fontId="121" fillId="0" borderId="9" xfId="0" applyNumberFormat="1" applyFont="1" applyBorder="1" applyAlignment="1">
      <alignment horizontal="center" vertical="center"/>
    </xf>
    <xf numFmtId="3" fontId="6" fillId="60" borderId="19" xfId="0" applyNumberFormat="1" applyFont="1" applyFill="1" applyBorder="1" applyAlignment="1">
      <alignment horizontal="center" vertical="top" wrapText="1"/>
    </xf>
    <xf numFmtId="3" fontId="7" fillId="0" borderId="0" xfId="0" applyNumberFormat="1" applyFont="1" applyAlignment="1">
      <alignment horizontal="left" vertical="center"/>
    </xf>
    <xf numFmtId="3" fontId="6" fillId="0" borderId="19" xfId="0" applyNumberFormat="1" applyFont="1" applyBorder="1" applyAlignment="1">
      <alignment horizontal="center" vertical="top" wrapText="1"/>
    </xf>
    <xf numFmtId="3" fontId="6" fillId="0" borderId="19" xfId="0" quotePrefix="1" applyNumberFormat="1" applyFont="1" applyBorder="1" applyAlignment="1">
      <alignment horizontal="left" vertical="top" wrapText="1"/>
    </xf>
    <xf numFmtId="3" fontId="111" fillId="52" borderId="17" xfId="0" applyNumberFormat="1" applyFont="1" applyFill="1" applyBorder="1" applyAlignment="1">
      <alignment horizontal="center" vertical="center"/>
    </xf>
    <xf numFmtId="3" fontId="111" fillId="52" borderId="37" xfId="0" applyNumberFormat="1" applyFont="1" applyFill="1" applyBorder="1" applyAlignment="1">
      <alignment horizontal="center" vertical="center"/>
    </xf>
    <xf numFmtId="3" fontId="111" fillId="52" borderId="38" xfId="0" applyNumberFormat="1" applyFont="1" applyFill="1" applyBorder="1" applyAlignment="1">
      <alignment horizontal="center" vertical="center"/>
    </xf>
    <xf numFmtId="3" fontId="7" fillId="52" borderId="0" xfId="0" applyNumberFormat="1" applyFont="1" applyFill="1" applyAlignment="1">
      <alignment horizontal="left" vertical="top" wrapText="1"/>
    </xf>
    <xf numFmtId="3" fontId="7" fillId="52" borderId="0" xfId="0" applyNumberFormat="1" applyFont="1" applyFill="1" applyAlignment="1">
      <alignment horizontal="left" vertical="top"/>
    </xf>
    <xf numFmtId="3" fontId="135" fillId="52" borderId="0" xfId="0" applyNumberFormat="1" applyFont="1" applyFill="1" applyAlignment="1">
      <alignment horizontal="center"/>
    </xf>
    <xf numFmtId="3" fontId="137" fillId="52" borderId="0" xfId="0" applyNumberFormat="1" applyFont="1" applyFill="1" applyAlignment="1">
      <alignment horizontal="center"/>
    </xf>
    <xf numFmtId="0" fontId="6" fillId="0" borderId="1" xfId="1303" applyBorder="1" applyAlignment="1">
      <alignment horizontal="center" vertical="top" wrapText="1"/>
    </xf>
    <xf numFmtId="0" fontId="6" fillId="0" borderId="36" xfId="1303" applyBorder="1" applyAlignment="1">
      <alignment horizontal="center" vertical="top" wrapText="1"/>
    </xf>
    <xf numFmtId="0" fontId="111" fillId="0" borderId="0" xfId="1303" applyFont="1" applyAlignment="1">
      <alignment horizontal="center"/>
    </xf>
    <xf numFmtId="2" fontId="111" fillId="0" borderId="0" xfId="1303" applyNumberFormat="1" applyFont="1" applyAlignment="1">
      <alignment horizontal="center" vertical="center" wrapText="1"/>
    </xf>
    <xf numFmtId="0" fontId="112" fillId="0" borderId="0" xfId="1306" applyFont="1" applyAlignment="1">
      <alignment horizontal="center"/>
    </xf>
    <xf numFmtId="0" fontId="16" fillId="0" borderId="2" xfId="1306" applyFont="1" applyBorder="1" applyAlignment="1">
      <alignment horizontal="right"/>
    </xf>
    <xf numFmtId="0" fontId="112" fillId="0" borderId="0" xfId="1303" applyFont="1" applyAlignment="1">
      <alignment horizontal="center"/>
    </xf>
    <xf numFmtId="0" fontId="7" fillId="0" borderId="0" xfId="0" applyFont="1" applyAlignment="1">
      <alignment horizontal="center"/>
    </xf>
    <xf numFmtId="0" fontId="6" fillId="0" borderId="0" xfId="0" applyFont="1" applyAlignment="1">
      <alignment horizontal="center"/>
    </xf>
    <xf numFmtId="0" fontId="7" fillId="0" borderId="9" xfId="0" applyFont="1" applyBorder="1" applyAlignment="1">
      <alignment horizontal="center" vertical="center" wrapText="1"/>
    </xf>
    <xf numFmtId="0" fontId="6" fillId="0" borderId="9" xfId="0" applyFont="1" applyBorder="1" applyAlignment="1">
      <alignment horizontal="center" vertical="center" wrapText="1"/>
    </xf>
    <xf numFmtId="0" fontId="6" fillId="53" borderId="0" xfId="0" applyFont="1" applyFill="1" applyAlignment="1">
      <alignment horizontal="center"/>
    </xf>
    <xf numFmtId="0" fontId="6" fillId="54" borderId="0" xfId="0" applyFont="1" applyFill="1" applyAlignment="1">
      <alignment horizontal="center"/>
    </xf>
  </cellXfs>
  <cellStyles count="1443">
    <cellStyle name="_x0001_" xfId="1"/>
    <cellStyle name="??" xfId="2"/>
    <cellStyle name="?? [0.00]_List-dwg" xfId="3"/>
    <cellStyle name="?? [0]" xfId="4"/>
    <cellStyle name="?_x001d_??%U©÷u&amp;H©÷9_x0008_? s_x000a__x0007__x0001__x0001_" xfId="5"/>
    <cellStyle name="?_x001d_??%U©÷u&amp;H©÷9_x0008_?_x0009_s_x000a__x0007__x0001__x0001_" xfId="6"/>
    <cellStyle name="???? [0.00]_List-dwg" xfId="7"/>
    <cellStyle name="????_List-dwg" xfId="8"/>
    <cellStyle name="???[0]_?? DI" xfId="9"/>
    <cellStyle name="???_?? DI" xfId="10"/>
    <cellStyle name="??[0]_MATL COST ANALYSIS" xfId="11"/>
    <cellStyle name="??_(????)??????" xfId="12"/>
    <cellStyle name="??A? [0]_ÿÿÿÿÿÿ_1_¢¬???¢â? " xfId="13"/>
    <cellStyle name="??A?_ÿÿÿÿÿÿ_1_¢¬???¢â? " xfId="14"/>
    <cellStyle name="?¡±¢¥?_?¨ù??¢´¢¥_¢¬???¢â? " xfId="15"/>
    <cellStyle name="?ðÇ%U?&amp;H?_x0008_?s_x000a__x0007__x0001__x0001_" xfId="16"/>
    <cellStyle name="_Book1" xfId="17"/>
    <cellStyle name="_Giai Doan 3 Hong Ngu" xfId="18"/>
    <cellStyle name="_Giai Doan 3 Hong Ngu_559" xfId="19"/>
    <cellStyle name="_Giai Doan 3 Hong Ngu_Book1" xfId="20"/>
    <cellStyle name="_Giai Doan 3 Hong Ngu_Book1_1" xfId="21"/>
    <cellStyle name="_Giai Doan 3 Hong Ngu_Book1_Book1" xfId="22"/>
    <cellStyle name="_Giai Doan 3 Hong Ngu_Book1_BThuyen-KDTGoThap" xfId="23"/>
    <cellStyle name="_Giai Doan 3 Hong Ngu_Book1_DT Cau DT853 (DG DongThap)" xfId="24"/>
    <cellStyle name="_Giai Doan 3 Hong Ngu_Book1_DT Duong DT842 (Km18+974-Km28) ngay 30-10-06" xfId="25"/>
    <cellStyle name="_Giai Doan 3 Hong Ngu_Book1_HOA-DONG" xfId="26"/>
    <cellStyle name="_Giai Doan 3 Hong Ngu_Book1_KCNSaDec-A1-GD2-GiaQui 2" xfId="27"/>
    <cellStyle name="_Giai Doan 3 Hong Ngu_Book1_KPSATLO-ThanhBinh" xfId="28"/>
    <cellStyle name="_Giai Doan 3 Hong Ngu_Book1_STKL-Duong DT841(LAM SUA)" xfId="29"/>
    <cellStyle name="_Giai Doan 3 Hong Ngu_BThuyen-KDTGoThap" xfId="30"/>
    <cellStyle name="_Giai Doan 3 Hong Ngu_C. TAN DUONG DM MOI" xfId="31"/>
    <cellStyle name="_Giai Doan 3 Hong Ngu_CAU BA PHU 11-05-2007" xfId="32"/>
    <cellStyle name="_Giai Doan 3 Hong Ngu_CAU CAI SAO THUONG" xfId="33"/>
    <cellStyle name="_Giai Doan 3 Hong Ngu_CAU CAO MEN" xfId="34"/>
    <cellStyle name="_Giai Doan 3 Hong Ngu_CAU CAO MEN - DT852 12-24-12" xfId="35"/>
    <cellStyle name="_Giai Doan 3 Hong Ngu_CAU CAO MEN - DT852 12-24-12_Book1" xfId="36"/>
    <cellStyle name="_Giai Doan 3 Hong Ngu_CAU CAO MEN - DT852 12-24-12_C. TAN DUONG" xfId="37"/>
    <cellStyle name="_Giai Doan 3 Hong Ngu_CAU CAO MEN - DT852 12-24-12_CAU BA PHU 11-05-2007" xfId="38"/>
    <cellStyle name="_Giai Doan 3 Hong Ngu_CAU CAO MEN - DT852 12-24-12_CAU CAI SAO THUONG" xfId="39"/>
    <cellStyle name="_Giai Doan 3 Hong Ngu_CAU CAO MEN - DT852 12-24-12_CAU CAO MEN DM MOI" xfId="40"/>
    <cellStyle name="_Giai Doan 3 Hong Ngu_CAU CAO MEN - DT852 12-24-12_CAU CAO MEN DM MOI_Book1" xfId="41"/>
    <cellStyle name="_Giai Doan 3 Hong Ngu_CAU CAO MEN - DT852 12-24-12_CAU CAO MEN DM MOI_CAU BA PHU 11-05-2007" xfId="42"/>
    <cellStyle name="_Giai Doan 3 Hong Ngu_CAU CAO MEN - DT852 12-24-12_CAU CAO MEN DM MOI_CAU CAI SAO THUONG" xfId="43"/>
    <cellStyle name="_Giai Doan 3 Hong Ngu_CAU CAO MEN - DT852 12-24-12_CAU CAO MEN DM MOI_CAU DT 848" xfId="44"/>
    <cellStyle name="_Giai Doan 3 Hong Ngu_CAU CAO MEN - DT852 12-24-12_CAU CAO MEN DM MOI_CAU NGUYEN VAN VOI" xfId="45"/>
    <cellStyle name="_Giai Doan 3 Hong Ngu_CAU CAO MEN - DT852 12-24-12_CAU CAO MEN DM MOI_CAU TAN CONG SINH 1- 9x2+12x2+15" xfId="46"/>
    <cellStyle name="_Giai Doan 3 Hong Ngu_CAU CAO MEN - DT852 12-24-12_CAU CAO MEN DM MOI_CAU TAN CONG SINH 2- 3X15M" xfId="47"/>
    <cellStyle name="_Giai Doan 3 Hong Ngu_CAU CAO MEN - DT852 12-24-12_CAU CAO MEN DM MOI_CAU THUY LOI- 3X15M" xfId="48"/>
    <cellStyle name="_Giai Doan 3 Hong Ngu_CAU CAO MEN - DT852 12-24-12_CAU CAO MEN DM MOI_C-RachBaNhien" xfId="49"/>
    <cellStyle name="_Giai Doan 3 Hong Ngu_CAU CAO MEN - DT852 12-24-12_CAU CAO MEN DM MOI_DC KSTK DT845 DUONG Km8-Km18" xfId="50"/>
    <cellStyle name="_Giai Doan 3 Hong Ngu_CAU CAO MEN - DT852 12-24-12_CAU CAO MEN DM MOI_DT 851 DIEU CHINH" xfId="51"/>
    <cellStyle name="_Giai Doan 3 Hong Ngu_CAU CAO MEN - DT852 12-24-12_CAU CAO MEN DM MOI_DT845 (phat sinh lang nhua DT844)" xfId="52"/>
    <cellStyle name="_Giai Doan 3 Hong Ngu_CAU CAO MEN - DT852 12-24-12_CAU CAO MEN DM MOI_DT853Cu-DT853Moi" xfId="53"/>
    <cellStyle name="_Giai Doan 3 Hong Ngu_CAU CAO MEN - DT852 12-24-12_CAU CAO MEN DM MOI_DUONG THIEN HO DUONG &amp; NG VAN TRE (NDAI)" xfId="54"/>
    <cellStyle name="_Giai Doan 3 Hong Ngu_CAU CAO MEN - DT852 12-24-12_CAU CAO MEN DM MOI_DUONG TRAN HUNG DAO DC" xfId="55"/>
    <cellStyle name="_Giai Doan 3 Hong Ngu_CAU CAO MEN - DT852 12-24-12_CAU CAO MEN DM MOI_KINH PHI DADT - CST" xfId="56"/>
    <cellStyle name="_Giai Doan 3 Hong Ngu_CAU CAO MEN - DT852 12-24-12_CAU CAO MEN DM MOI_KINH PHI DADT - CST KHONG CAU TAM" xfId="57"/>
    <cellStyle name="_Giai Doan 3 Hong Ngu_CAU CAO MEN - DT852 12-24-12_CAU HOA LONG" xfId="58"/>
    <cellStyle name="_Giai Doan 3 Hong Ngu_CAU CAO MEN - DT852 12-24-12_CAU KINH CUNG" xfId="59"/>
    <cellStyle name="_Giai Doan 3 Hong Ngu_CAU CAO MEN - DT852 12-24-12_CAU NGUYEN VAN VOI" xfId="60"/>
    <cellStyle name="_Giai Doan 3 Hong Ngu_CAU CAO MEN - DT852 12-24-12_CAU RACH BA VAI 2X12.5+18.6M" xfId="61"/>
    <cellStyle name="_Giai Doan 3 Hong Ngu_CAU CAO MEN - DT852 12-24-12_CAU SAU BIEN" xfId="62"/>
    <cellStyle name="_Giai Doan 3 Hong Ngu_CAU CAO MEN - DT852 12-24-12_CauThayLam(DT848)" xfId="63"/>
    <cellStyle name="_Giai Doan 3 Hong Ngu_CAU CAO MEN - DT852 12-24-12_C-CaiGia-Tx.CLanh" xfId="64"/>
    <cellStyle name="_Giai Doan 3 Hong Ngu_CAU CAO MEN - DT852 12-24-12_C-KinhHuyenHam-Chauthanh" xfId="65"/>
    <cellStyle name="_Giai Doan 3 Hong Ngu_CAU CAO MEN - DT852 12-24-12_C-RachBaNhien" xfId="66"/>
    <cellStyle name="_Giai Doan 3 Hong Ngu_CAU CAO MEN - DT852 12-24-12_DT 851 DIEU CHINH" xfId="67"/>
    <cellStyle name="_Giai Doan 3 Hong Ngu_CAU CAO MEN - DT852 12-24-12_DT cau Rach Chua (H)" xfId="68"/>
    <cellStyle name="_Giai Doan 3 Hong Ngu_CAU CAO MEN - DT852 12-24-12_DT CauThayLam-DT848(kiem)" xfId="69"/>
    <cellStyle name="_Giai Doan 3 Hong Ngu_CAU CAO MEN - DT852 12-24-12_DT845 (phat sinh lang nhua DT844)" xfId="70"/>
    <cellStyle name="_Giai Doan 3 Hong Ngu_CAU CAO MEN - DT852 12-24-12_DT853Cu-DT853Moi" xfId="71"/>
    <cellStyle name="_Giai Doan 3 Hong Ngu_CAU CAO MEN - DT852 12-24-12_DUONG THIEN HO DUONG &amp; NG VAN TRE (NDAI)" xfId="72"/>
    <cellStyle name="_Giai Doan 3 Hong Ngu_CAU CAO MEN - DT852 12-24-12_DUONG TRAN HUNG DAO DC" xfId="73"/>
    <cellStyle name="_Giai Doan 3 Hong Ngu_CAU CAO MEN - DT852 12-24-12_KINH PHI DADT - CST KHONG CAU TAM" xfId="74"/>
    <cellStyle name="_Giai Doan 3 Hong Ngu_CAU CAO MEN - DT852 12-24-12_KINH PHI DADT - QUA PHUONG 6" xfId="75"/>
    <cellStyle name="_Giai Doan 3 Hong Ngu_CAU CAO MEN - DT852 12-24-12_KT KDC MY HOA" xfId="76"/>
    <cellStyle name="_Giai Doan 3 Hong Ngu_CAU CAO MEN - DT852 12-24-12_NguyenVanVoi" xfId="77"/>
    <cellStyle name="_Giai Doan 3 Hong Ngu_CAU CAO MEN DM MOI" xfId="78"/>
    <cellStyle name="_Giai Doan 3 Hong Ngu_CAU CDC MY AN" xfId="79"/>
    <cellStyle name="_Giai Doan 3 Hong Ngu_CAU CHO PHU DIEN" xfId="80"/>
    <cellStyle name="_Giai Doan 3 Hong Ngu_CAU DT 848" xfId="81"/>
    <cellStyle name="_Giai Doan 3 Hong Ngu_CAU DT852" xfId="82"/>
    <cellStyle name="_Giai Doan 3 Hong Ngu_CAU HOA LONG" xfId="83"/>
    <cellStyle name="_Giai Doan 3 Hong Ngu_CAU KINH CUNG" xfId="84"/>
    <cellStyle name="_Giai Doan 3 Hong Ngu_CAU NGUYEN VAN VOI" xfId="85"/>
    <cellStyle name="_Giai Doan 3 Hong Ngu_CAU ONG HO" xfId="86"/>
    <cellStyle name="_Giai Doan 3 Hong Ngu_CAU ONG HO DM MOI" xfId="87"/>
    <cellStyle name="_Giai Doan 3 Hong Ngu_CAU ONG HO_Book1" xfId="88"/>
    <cellStyle name="_Giai Doan 3 Hong Ngu_CAU ONG HO_Book1_1" xfId="89"/>
    <cellStyle name="_Giai Doan 3 Hong Ngu_CAU ONG HO_C. TAN DUONG DM MOI" xfId="90"/>
    <cellStyle name="_Giai Doan 3 Hong Ngu_CAU ONG HO_C.PHI BO DO MOI" xfId="91"/>
    <cellStyle name="_Giai Doan 3 Hong Ngu_CAU ONG HO_CAU CAO MEN" xfId="92"/>
    <cellStyle name="_Giai Doan 3 Hong Ngu_CAU ONG HO_CAU CAO MEN DM MOI" xfId="93"/>
    <cellStyle name="_Giai Doan 3 Hong Ngu_CAU ONG HO_CAU CAO MEN DM MOI_CAU DT 848" xfId="94"/>
    <cellStyle name="_Giai Doan 3 Hong Ngu_CAU ONG HO_CAU CAO MEN_CAU KINH CUNG" xfId="95"/>
    <cellStyle name="_Giai Doan 3 Hong Ngu_CAU ONG HO_CAU CAO MEN_C-CaiGia-Tx.CLanh" xfId="96"/>
    <cellStyle name="_Giai Doan 3 Hong Ngu_CAU ONG HO_CAU CAO MEN_C-KinhHuyenHam-Chauthanh" xfId="97"/>
    <cellStyle name="_Giai Doan 3 Hong Ngu_CAU ONG HO_CAU CAO MEN_CumDanCuThuongPhuoc1" xfId="98"/>
    <cellStyle name="_Giai Doan 3 Hong Ngu_CAU ONG HO_CAU CAO MEN_DT853Cu-DT853Moi" xfId="99"/>
    <cellStyle name="_Giai Doan 3 Hong Ngu_CAU ONG HO_CAU CAO MEN_KhemGiua" xfId="100"/>
    <cellStyle name="_Giai Doan 3 Hong Ngu_CAU ONG HO_CAU CAO MEN_SauBien" xfId="101"/>
    <cellStyle name="_Giai Doan 3 Hong Ngu_CAU ONG HO_CAU DT852" xfId="102"/>
    <cellStyle name="_Giai Doan 3 Hong Ngu_CAU ONG HO_CAU DT852 - GOI2" xfId="103"/>
    <cellStyle name="_Giai Doan 3 Hong Ngu_CAU ONG HO_CAU ONG HO" xfId="104"/>
    <cellStyle name="_Giai Doan 3 Hong Ngu_CAU ONG HO_CAU ONG HO DM MOI" xfId="105"/>
    <cellStyle name="_Giai Doan 3 Hong Ngu_CAU ONG HO_CAU TAN DUONG" xfId="106"/>
    <cellStyle name="_Giai Doan 3 Hong Ngu_CAU ONG HO_CAU THU CU KM14" xfId="107"/>
    <cellStyle name="_Giai Doan 3 Hong Ngu_CAU ONG HO_DT845 (phat sinh lang nhua DT844)" xfId="108"/>
    <cellStyle name="_Giai Doan 3 Hong Ngu_CAU ONG HO_DUONG DT851 KM0-KM5" xfId="109"/>
    <cellStyle name="_Giai Doan 3 Hong Ngu_CAU ONG HO_KINH PHÍ 1" xfId="110"/>
    <cellStyle name="_Giai Doan 3 Hong Ngu_CAU ONG HO_KP HT CAU DT852 - GOI2" xfId="111"/>
    <cellStyle name="_Giai Doan 3 Hong Ngu_CAU ONG HO_KP HT CAU DT852 - GOI31" xfId="112"/>
    <cellStyle name="_Giai Doan 3 Hong Ngu_CAU ONG HO_KP HT CAU DT853 - GOI CAU 1" xfId="113"/>
    <cellStyle name="_Giai Doan 3 Hong Ngu_CAU ONG HO_KP HT CAU DT853 - GOI CAU 2" xfId="114"/>
    <cellStyle name="_Giai Doan 3 Hong Ngu_CAU ONG HO_KP HT CAU DT853 - GOI CAU 3 (31-10)" xfId="115"/>
    <cellStyle name="_Giai Doan 3 Hong Ngu_CAU ONG HO_KP HT CAU DT853 - GOI CAU 4" xfId="116"/>
    <cellStyle name="_Giai Doan 3 Hong Ngu_CAU ONG HO_NTNNONG" xfId="117"/>
    <cellStyle name="_Giai Doan 3 Hong Ngu_CAU ONG HO_YCVL-CauKR-MCD-KGT-MTT-DonDong" xfId="118"/>
    <cellStyle name="_Giai Doan 3 Hong Ngu_CAU RACH BA VAI 2X12.5+18.6M" xfId="119"/>
    <cellStyle name="_Giai Doan 3 Hong Ngu_CAU SAU BIEN" xfId="120"/>
    <cellStyle name="_Giai Doan 3 Hong Ngu_CAU TAN DUONG" xfId="121"/>
    <cellStyle name="_Giai Doan 3 Hong Ngu_CAUTHONGLUU CU KHO 7M" xfId="122"/>
    <cellStyle name="_Giai Doan 3 Hong Ngu_C-CaiGia-Tx.CLanh" xfId="123"/>
    <cellStyle name="_Giai Doan 3 Hong Ngu_C-KinhHuyenHam-Chauthanh" xfId="124"/>
    <cellStyle name="_Giai Doan 3 Hong Ngu_C-RachBaNhien" xfId="125"/>
    <cellStyle name="_Giai Doan 3 Hong Ngu_C-ThuyLoi-Chauthanh" xfId="126"/>
    <cellStyle name="_Giai Doan 3 Hong Ngu_CumDanCuThuongPhuoc1" xfId="127"/>
    <cellStyle name="_Giai Doan 3 Hong Ngu_Chep" xfId="128"/>
    <cellStyle name="_Giai Doan 3 Hong Ngu_CHIET TINH GIA" xfId="129"/>
    <cellStyle name="_Giai Doan 3 Hong Ngu_Don gia chi tiet DT843 saRai-LSN(HTX)" xfId="130"/>
    <cellStyle name="_Giai Doan 3 Hong Ngu_Don gia chi tiet DT843 saRai-LSN(Trung tam)" xfId="131"/>
    <cellStyle name="_Giai Doan 3 Hong Ngu_D-So4ndaiKCNC-SaDec-TL23" xfId="132"/>
    <cellStyle name="_Giai Doan 3 Hong Ngu_DT 854 KM10-KM14- PS CONG" xfId="133"/>
    <cellStyle name="_Giai Doan 3 Hong Ngu_DT Cau DT853 (DG DongThap)" xfId="134"/>
    <cellStyle name="_Giai Doan 3 Hong Ngu_DT DUONG DT 844 KM28-KM35 (13-9)." xfId="135"/>
    <cellStyle name="_Giai Doan 3 Hong Ngu_DT Duong DT842 (Km18+974-Km28) ngay 30-10-06" xfId="136"/>
    <cellStyle name="_Giai Doan 3 Hong Ngu_DT845 (phat sinh lang nhua DT844)" xfId="137"/>
    <cellStyle name="_Giai Doan 3 Hong Ngu_DT-DENBU" xfId="138"/>
    <cellStyle name="_Giai Doan 3 Hong Ngu_DULICH TRAM CHIM - TUYEN 1" xfId="139"/>
    <cellStyle name="_Giai Doan 3 Hong Ngu_DUONG DIEN BIEN PHU" xfId="140"/>
    <cellStyle name="_Giai Doan 3 Hong Ngu_DUONG DT 851 KM0-KM0+173" xfId="141"/>
    <cellStyle name="_Giai Doan 3 Hong Ngu_DUONG DT 851 KM2-KM8" xfId="142"/>
    <cellStyle name="_Giai Doan 3 Hong Ngu_DUONG DT 851 KM2-KM8_Book1" xfId="143"/>
    <cellStyle name="_Giai Doan 3 Hong Ngu_DUONG DT 851 KM2-KM8_CAU AN THANH" xfId="144"/>
    <cellStyle name="_Giai Doan 3 Hong Ngu_DUONG DT 851 KM2-KM8_CAU CAI SAO THUONG" xfId="145"/>
    <cellStyle name="_Giai Doan 3 Hong Ngu_DUONG DT 851 KM2-KM8_CAU KINH CUNG" xfId="146"/>
    <cellStyle name="_Giai Doan 3 Hong Ngu_DUONG DT 851 KM2-KM8_CAU MUONG RANH (3X12)" xfId="147"/>
    <cellStyle name="_Giai Doan 3 Hong Ngu_DUONG DT 851 KM2-KM8_CAU NGUYEN VAN VOI" xfId="148"/>
    <cellStyle name="_Giai Doan 3 Hong Ngu_DUONG DT 851 KM2-KM8_CAU RACH BA VAI 2X12.5+18.6M" xfId="149"/>
    <cellStyle name="_Giai Doan 3 Hong Ngu_DUONG DT 851 KM2-KM8_CAU TAN CONG SINH 2- 3X15M" xfId="150"/>
    <cellStyle name="_Giai Doan 3 Hong Ngu_DUONG DT 851 KM2-KM8_C-CaiGia-Tx.CLanh" xfId="151"/>
    <cellStyle name="_Giai Doan 3 Hong Ngu_DUONG DT 851 KM2-KM8_C-KinhHuyenHam-Chauthanh" xfId="152"/>
    <cellStyle name="_Giai Doan 3 Hong Ngu_DUONG DT 851 KM2-KM8_C-RachBaNhien" xfId="153"/>
    <cellStyle name="_Giai Doan 3 Hong Ngu_DUONG DT 851 KM2-KM8_CumDanCuThuongPhuoc1" xfId="154"/>
    <cellStyle name="_Giai Doan 3 Hong Ngu_DUONG DT 851 KM2-KM8_DA DUONG DT 851 KM0-KM0+173" xfId="155"/>
    <cellStyle name="_Giai Doan 3 Hong Ngu_DUONG DT 851 KM2-KM8_DC KSTK DT845 DUONG Km8-Km18" xfId="156"/>
    <cellStyle name="_Giai Doan 3 Hong Ngu_DUONG DT 851 KM2-KM8_DT 851 DIEU CHINH" xfId="157"/>
    <cellStyle name="_Giai Doan 3 Hong Ngu_DUONG DT 851 KM2-KM8_DT DUONG DT 844 KM28-KM35 (13-9)." xfId="158"/>
    <cellStyle name="_Giai Doan 3 Hong Ngu_DUONG DT 851 KM2-KM8_DT845 (phat sinh lang nhua DT844)" xfId="159"/>
    <cellStyle name="_Giai Doan 3 Hong Ngu_DUONG DT 851 KM2-KM8_DUONG DT 851 KM0-KM0+173" xfId="160"/>
    <cellStyle name="_Giai Doan 3 Hong Ngu_DUONG DT 851 KM2-KM8_DUONG NOI DAI KCN C" xfId="161"/>
    <cellStyle name="_Giai Doan 3 Hong Ngu_DUONG DT 851 KM2-KM8_DUONG RACH CHUA - NHAN LUONG MAT &amp; CAU RACH GIA" xfId="162"/>
    <cellStyle name="_Giai Doan 3 Hong Ngu_DUONG DT 851 KM2-KM8_KINH PHI DADT - CST" xfId="163"/>
    <cellStyle name="_Giai Doan 3 Hong Ngu_DUONG DT 851 KM2-KM8_KINH PHI DADT - CST KHONG CAU TAM" xfId="164"/>
    <cellStyle name="_Giai Doan 3 Hong Ngu_DUONG DT 851 KM2-KM8_KINH PHI DADT - QUA PHUONG 6" xfId="165"/>
    <cellStyle name="_Giai Doan 3 Hong Ngu_DUONG DT 851 KM2-KM8_KPXL DUONG DT 850 CAU" xfId="166"/>
    <cellStyle name="_Giai Doan 3 Hong Ngu_DUONG DT 851 KM2-KM8_KT KDC MY HOA" xfId="167"/>
    <cellStyle name="_Giai Doan 3 Hong Ngu_DUONG DT 851 KM2-KM8_KhemGiua" xfId="168"/>
    <cellStyle name="_Giai Doan 3 Hong Ngu_DUONG DT 851 KM2-KM8_KHU HANH CHANH  HUYEN LAI VUNG" xfId="169"/>
    <cellStyle name="_Giai Doan 3 Hong Ngu_DUONG DT 851 KM2-KM8_SauBien" xfId="170"/>
    <cellStyle name="_Giai Doan 3 Hong Ngu_DUONG DT 851 KM2-KM8_YCVL-CauKR-MCD-KGT-MTT-DonDong" xfId="171"/>
    <cellStyle name="_Giai Doan 3 Hong Ngu_DUONG LY THUONG KIET-TKKT" xfId="172"/>
    <cellStyle name="_Giai Doan 3 Hong Ngu_DUONG RACH CHUA - NHAN LUONG" xfId="173"/>
    <cellStyle name="_Giai Doan 3 Hong Ngu_DUONG RACH CHUA - NHAN LUONG - NEN VA CONG" xfId="174"/>
    <cellStyle name="_Giai Doan 3 Hong Ngu_DUONG THIEN HO DUONG &amp; NG VAN TRE (NDAI)" xfId="175"/>
    <cellStyle name="_Giai Doan 3 Hong Ngu_Gia du thau - Kho hang Cang SaDec" xfId="176"/>
    <cellStyle name="_Giai Doan 3 Hong Ngu_Gia du thau (goi 02) 25-09-2007" xfId="177"/>
    <cellStyle name="_Giai Doan 3 Hong Ngu_Gia du thau cau Phu Duc (Cty XL va VLXD DT)" xfId="178"/>
    <cellStyle name="_Giai Doan 3 Hong Ngu_Gia du thau DT841 (Cty XL va VLXD DT) " xfId="179"/>
    <cellStyle name="_Giai Doan 3 Hong Ngu_Gia du thau Duong DT844 (Km35-45)" xfId="180"/>
    <cellStyle name="_Giai Doan 3 Hong Ngu_Gia du thua (goi 3) 25-09-2007" xfId="181"/>
    <cellStyle name="_Giai Doan 3 Hong Ngu_KINH PHI DADT - CST KHONG CAU TAM" xfId="182"/>
    <cellStyle name="_Giai Doan 3 Hong Ngu_KINH PHI DADT - QUA PHUONG 6" xfId="183"/>
    <cellStyle name="_Giai Doan 3 Hong Ngu_KP HT CAU DT852 - GOI2" xfId="184"/>
    <cellStyle name="_Giai Doan 3 Hong Ngu_KP HT CAU DT852 - GOI31" xfId="185"/>
    <cellStyle name="_Giai Doan 3 Hong Ngu_KP HT CAU DT853 - GOI CAU 1" xfId="186"/>
    <cellStyle name="_Giai Doan 3 Hong Ngu_KP HT CAU DT853 - GOI CAU 3 (31-10)" xfId="187"/>
    <cellStyle name="_Giai Doan 3 Hong Ngu_KT KDC MY HOA" xfId="188"/>
    <cellStyle name="_Giai Doan 3 Hong Ngu_KHAI TOAN CAU PHU DUC" xfId="189"/>
    <cellStyle name="_Giai Doan 3 Hong Ngu_KhemGiua" xfId="190"/>
    <cellStyle name="_Giai Doan 3 Hong Ngu_Khoi luong goi thau 13 DT853" xfId="191"/>
    <cellStyle name="_Giai Doan 3 Hong Ngu_KHU HANH CHANH  HUYEN LAI VUNG" xfId="192"/>
    <cellStyle name="_Giai Doan 3 Hong Ngu_MAIN_VNI" xfId="193"/>
    <cellStyle name="_Giai Doan 3 Hong Ngu_NOI CONG DT 854 (PHAT SINH)" xfId="194"/>
    <cellStyle name="_Giai Doan 3 Hong Ngu_NTNNONG" xfId="195"/>
    <cellStyle name="_Giai Doan 3 Hong Ngu_NguyenVanVoi" xfId="196"/>
    <cellStyle name="_Giai Doan 3 Hong Ngu_vn 27 (2)" xfId="197"/>
    <cellStyle name="_Giai Doan 3 Hong Ngu_Xet gia Duong DT850 (6-11)" xfId="198"/>
    <cellStyle name="_Giai Doan 3 Hong Ngu_Xet thau DT844 (Km28-Km35)" xfId="199"/>
    <cellStyle name="_Giai Doan 3 Hong Ngu_YCVL-CauKR-MCD-KGT-MTT-DonDong" xfId="200"/>
    <cellStyle name="_KT (2)" xfId="201"/>
    <cellStyle name="_KT (2)_1" xfId="202"/>
    <cellStyle name="_KT (2)_2" xfId="203"/>
    <cellStyle name="_KT (2)_2_TG-TH" xfId="204"/>
    <cellStyle name="_KT (2)_2_TG-TH_Book1" xfId="205"/>
    <cellStyle name="_KT (2)_2_TG-TH_Giai Doan 3 Hong Ngu" xfId="206"/>
    <cellStyle name="_KT (2)_3" xfId="207"/>
    <cellStyle name="_KT (2)_3_TG-TH" xfId="208"/>
    <cellStyle name="_KT (2)_3_TG-TH_Book1" xfId="209"/>
    <cellStyle name="_KT (2)_3_TG-TH_Giai Doan 3 Hong Ngu" xfId="210"/>
    <cellStyle name="_KT (2)_3_TG-TH_Giai Doan 3 Hong Ngu_559" xfId="211"/>
    <cellStyle name="_KT (2)_3_TG-TH_Giai Doan 3 Hong Ngu_Book1" xfId="212"/>
    <cellStyle name="_KT (2)_3_TG-TH_Giai Doan 3 Hong Ngu_Book1_1" xfId="213"/>
    <cellStyle name="_KT (2)_3_TG-TH_Giai Doan 3 Hong Ngu_Book1_Book1" xfId="214"/>
    <cellStyle name="_KT (2)_3_TG-TH_Giai Doan 3 Hong Ngu_Book1_BThuyen-KDTGoThap" xfId="215"/>
    <cellStyle name="_KT (2)_3_TG-TH_Giai Doan 3 Hong Ngu_Book1_DT Cau DT853 (DG DongThap)" xfId="216"/>
    <cellStyle name="_KT (2)_3_TG-TH_Giai Doan 3 Hong Ngu_Book1_DT Duong DT842 (Km18+974-Km28) ngay 30-10-06" xfId="217"/>
    <cellStyle name="_KT (2)_3_TG-TH_Giai Doan 3 Hong Ngu_Book1_HOA-DONG" xfId="218"/>
    <cellStyle name="_KT (2)_3_TG-TH_Giai Doan 3 Hong Ngu_Book1_KCNSaDec-A1-GD2-GiaQui 2" xfId="219"/>
    <cellStyle name="_KT (2)_3_TG-TH_Giai Doan 3 Hong Ngu_Book1_KPSATLO-ThanhBinh" xfId="220"/>
    <cellStyle name="_KT (2)_3_TG-TH_Giai Doan 3 Hong Ngu_Book1_STKL-Duong DT841(LAM SUA)" xfId="221"/>
    <cellStyle name="_KT (2)_3_TG-TH_Giai Doan 3 Hong Ngu_BThuyen-KDTGoThap" xfId="222"/>
    <cellStyle name="_KT (2)_3_TG-TH_Giai Doan 3 Hong Ngu_C. TAN DUONG DM MOI" xfId="223"/>
    <cellStyle name="_KT (2)_3_TG-TH_Giai Doan 3 Hong Ngu_CAU BA PHU 11-05-2007" xfId="224"/>
    <cellStyle name="_KT (2)_3_TG-TH_Giai Doan 3 Hong Ngu_CAU CAI SAO THUONG" xfId="225"/>
    <cellStyle name="_KT (2)_3_TG-TH_Giai Doan 3 Hong Ngu_CAU CAO MEN" xfId="226"/>
    <cellStyle name="_KT (2)_3_TG-TH_Giai Doan 3 Hong Ngu_CAU CAO MEN - DT852 12-24-12" xfId="227"/>
    <cellStyle name="_KT (2)_3_TG-TH_Giai Doan 3 Hong Ngu_CAU CAO MEN - DT852 12-24-12_Book1" xfId="228"/>
    <cellStyle name="_KT (2)_3_TG-TH_Giai Doan 3 Hong Ngu_CAU CAO MEN - DT852 12-24-12_C. TAN DUONG" xfId="229"/>
    <cellStyle name="_KT (2)_3_TG-TH_Giai Doan 3 Hong Ngu_CAU CAO MEN - DT852 12-24-12_CAU BA PHU 11-05-2007" xfId="230"/>
    <cellStyle name="_KT (2)_3_TG-TH_Giai Doan 3 Hong Ngu_CAU CAO MEN - DT852 12-24-12_CAU CAI SAO THUONG" xfId="231"/>
    <cellStyle name="_KT (2)_3_TG-TH_Giai Doan 3 Hong Ngu_CAU CAO MEN - DT852 12-24-12_CAU CAO MEN DM MOI" xfId="232"/>
    <cellStyle name="_KT (2)_3_TG-TH_Giai Doan 3 Hong Ngu_CAU CAO MEN - DT852 12-24-12_CAU CAO MEN DM MOI_Book1" xfId="233"/>
    <cellStyle name="_KT (2)_3_TG-TH_Giai Doan 3 Hong Ngu_CAU CAO MEN - DT852 12-24-12_CAU CAO MEN DM MOI_CAU BA PHU 11-05-2007" xfId="234"/>
    <cellStyle name="_KT (2)_3_TG-TH_Giai Doan 3 Hong Ngu_CAU CAO MEN - DT852 12-24-12_CAU CAO MEN DM MOI_CAU CAI SAO THUONG" xfId="235"/>
    <cellStyle name="_KT (2)_3_TG-TH_Giai Doan 3 Hong Ngu_CAU CAO MEN - DT852 12-24-12_CAU CAO MEN DM MOI_CAU DT 848" xfId="236"/>
    <cellStyle name="_KT (2)_3_TG-TH_Giai Doan 3 Hong Ngu_CAU CAO MEN - DT852 12-24-12_CAU CAO MEN DM MOI_CAU NGUYEN VAN VOI" xfId="237"/>
    <cellStyle name="_KT (2)_3_TG-TH_Giai Doan 3 Hong Ngu_CAU CAO MEN - DT852 12-24-12_CAU CAO MEN DM MOI_CAU TAN CONG SINH 1- 9x2+12x2+15" xfId="238"/>
    <cellStyle name="_KT (2)_3_TG-TH_Giai Doan 3 Hong Ngu_CAU CAO MEN - DT852 12-24-12_CAU CAO MEN DM MOI_CAU TAN CONG SINH 2- 3X15M" xfId="239"/>
    <cellStyle name="_KT (2)_3_TG-TH_Giai Doan 3 Hong Ngu_CAU CAO MEN - DT852 12-24-12_CAU CAO MEN DM MOI_CAU THUY LOI- 3X15M" xfId="240"/>
    <cellStyle name="_KT (2)_3_TG-TH_Giai Doan 3 Hong Ngu_CAU CAO MEN - DT852 12-24-12_CAU CAO MEN DM MOI_C-RachBaNhien" xfId="241"/>
    <cellStyle name="_KT (2)_3_TG-TH_Giai Doan 3 Hong Ngu_CAU CAO MEN - DT852 12-24-12_CAU CAO MEN DM MOI_DC KSTK DT845 DUONG Km8-Km18" xfId="242"/>
    <cellStyle name="_KT (2)_3_TG-TH_Giai Doan 3 Hong Ngu_CAU CAO MEN - DT852 12-24-12_CAU CAO MEN DM MOI_DT 851 DIEU CHINH" xfId="243"/>
    <cellStyle name="_KT (2)_3_TG-TH_Giai Doan 3 Hong Ngu_CAU CAO MEN - DT852 12-24-12_CAU CAO MEN DM MOI_DT845 (phat sinh lang nhua DT844)" xfId="244"/>
    <cellStyle name="_KT (2)_3_TG-TH_Giai Doan 3 Hong Ngu_CAU CAO MEN - DT852 12-24-12_CAU CAO MEN DM MOI_DT853Cu-DT853Moi" xfId="245"/>
    <cellStyle name="_KT (2)_3_TG-TH_Giai Doan 3 Hong Ngu_CAU CAO MEN - DT852 12-24-12_CAU CAO MEN DM MOI_DUONG THIEN HO DUONG &amp; NG VAN TRE (NDAI)" xfId="246"/>
    <cellStyle name="_KT (2)_3_TG-TH_Giai Doan 3 Hong Ngu_CAU CAO MEN - DT852 12-24-12_CAU CAO MEN DM MOI_DUONG TRAN HUNG DAO DC" xfId="247"/>
    <cellStyle name="_KT (2)_3_TG-TH_Giai Doan 3 Hong Ngu_CAU CAO MEN - DT852 12-24-12_CAU CAO MEN DM MOI_KINH PHI DADT - CST" xfId="248"/>
    <cellStyle name="_KT (2)_3_TG-TH_Giai Doan 3 Hong Ngu_CAU CAO MEN - DT852 12-24-12_CAU CAO MEN DM MOI_KINH PHI DADT - CST KHONG CAU TAM" xfId="249"/>
    <cellStyle name="_KT (2)_3_TG-TH_Giai Doan 3 Hong Ngu_CAU CAO MEN - DT852 12-24-12_CAU HOA LONG" xfId="250"/>
    <cellStyle name="_KT (2)_3_TG-TH_Giai Doan 3 Hong Ngu_CAU CAO MEN - DT852 12-24-12_CAU KINH CUNG" xfId="251"/>
    <cellStyle name="_KT (2)_3_TG-TH_Giai Doan 3 Hong Ngu_CAU CAO MEN - DT852 12-24-12_CAU NGUYEN VAN VOI" xfId="252"/>
    <cellStyle name="_KT (2)_3_TG-TH_Giai Doan 3 Hong Ngu_CAU CAO MEN - DT852 12-24-12_CAU RACH BA VAI 2X12.5+18.6M" xfId="253"/>
    <cellStyle name="_KT (2)_3_TG-TH_Giai Doan 3 Hong Ngu_CAU CAO MEN - DT852 12-24-12_CAU SAU BIEN" xfId="254"/>
    <cellStyle name="_KT (2)_3_TG-TH_Giai Doan 3 Hong Ngu_CAU CAO MEN - DT852 12-24-12_CauThayLam(DT848)" xfId="255"/>
    <cellStyle name="_KT (2)_3_TG-TH_Giai Doan 3 Hong Ngu_CAU CAO MEN - DT852 12-24-12_C-CaiGia-Tx.CLanh" xfId="256"/>
    <cellStyle name="_KT (2)_3_TG-TH_Giai Doan 3 Hong Ngu_CAU CAO MEN - DT852 12-24-12_C-KinhHuyenHam-Chauthanh" xfId="257"/>
    <cellStyle name="_KT (2)_3_TG-TH_Giai Doan 3 Hong Ngu_CAU CAO MEN - DT852 12-24-12_C-RachBaNhien" xfId="258"/>
    <cellStyle name="_KT (2)_3_TG-TH_Giai Doan 3 Hong Ngu_CAU CAO MEN - DT852 12-24-12_DT 851 DIEU CHINH" xfId="259"/>
    <cellStyle name="_KT (2)_3_TG-TH_Giai Doan 3 Hong Ngu_CAU CAO MEN - DT852 12-24-12_DT cau Rach Chua (H)" xfId="260"/>
    <cellStyle name="_KT (2)_3_TG-TH_Giai Doan 3 Hong Ngu_CAU CAO MEN - DT852 12-24-12_DT CauThayLam-DT848(kiem)" xfId="261"/>
    <cellStyle name="_KT (2)_3_TG-TH_Giai Doan 3 Hong Ngu_CAU CAO MEN - DT852 12-24-12_DT845 (phat sinh lang nhua DT844)" xfId="262"/>
    <cellStyle name="_KT (2)_3_TG-TH_Giai Doan 3 Hong Ngu_CAU CAO MEN - DT852 12-24-12_DT853Cu-DT853Moi" xfId="263"/>
    <cellStyle name="_KT (2)_3_TG-TH_Giai Doan 3 Hong Ngu_CAU CAO MEN - DT852 12-24-12_DUONG THIEN HO DUONG &amp; NG VAN TRE (NDAI)" xfId="264"/>
    <cellStyle name="_KT (2)_3_TG-TH_Giai Doan 3 Hong Ngu_CAU CAO MEN - DT852 12-24-12_DUONG TRAN HUNG DAO DC" xfId="265"/>
    <cellStyle name="_KT (2)_3_TG-TH_Giai Doan 3 Hong Ngu_CAU CAO MEN - DT852 12-24-12_KINH PHI DADT - CST KHONG CAU TAM" xfId="266"/>
    <cellStyle name="_KT (2)_3_TG-TH_Giai Doan 3 Hong Ngu_CAU CAO MEN - DT852 12-24-12_KINH PHI DADT - QUA PHUONG 6" xfId="267"/>
    <cellStyle name="_KT (2)_3_TG-TH_Giai Doan 3 Hong Ngu_CAU CAO MEN - DT852 12-24-12_KT KDC MY HOA" xfId="268"/>
    <cellStyle name="_KT (2)_3_TG-TH_Giai Doan 3 Hong Ngu_CAU CAO MEN - DT852 12-24-12_NguyenVanVoi" xfId="269"/>
    <cellStyle name="_KT (2)_3_TG-TH_Giai Doan 3 Hong Ngu_CAU CAO MEN DM MOI" xfId="270"/>
    <cellStyle name="_KT (2)_3_TG-TH_Giai Doan 3 Hong Ngu_CAU CDC MY AN" xfId="271"/>
    <cellStyle name="_KT (2)_3_TG-TH_Giai Doan 3 Hong Ngu_CAU CHO PHU DIEN" xfId="272"/>
    <cellStyle name="_KT (2)_3_TG-TH_Giai Doan 3 Hong Ngu_CAU DT 848" xfId="273"/>
    <cellStyle name="_KT (2)_3_TG-TH_Giai Doan 3 Hong Ngu_CAU DT852" xfId="274"/>
    <cellStyle name="_KT (2)_3_TG-TH_Giai Doan 3 Hong Ngu_CAU HOA LONG" xfId="275"/>
    <cellStyle name="_KT (2)_3_TG-TH_Giai Doan 3 Hong Ngu_CAU KINH CUNG" xfId="276"/>
    <cellStyle name="_KT (2)_3_TG-TH_Giai Doan 3 Hong Ngu_CAU NGUYEN VAN VOI" xfId="277"/>
    <cellStyle name="_KT (2)_3_TG-TH_Giai Doan 3 Hong Ngu_CAU ONG HO" xfId="278"/>
    <cellStyle name="_KT (2)_3_TG-TH_Giai Doan 3 Hong Ngu_CAU ONG HO DM MOI" xfId="279"/>
    <cellStyle name="_KT (2)_3_TG-TH_Giai Doan 3 Hong Ngu_CAU ONG HO_Book1" xfId="280"/>
    <cellStyle name="_KT (2)_3_TG-TH_Giai Doan 3 Hong Ngu_CAU ONG HO_Book1_1" xfId="281"/>
    <cellStyle name="_KT (2)_3_TG-TH_Giai Doan 3 Hong Ngu_CAU ONG HO_C. TAN DUONG DM MOI" xfId="282"/>
    <cellStyle name="_KT (2)_3_TG-TH_Giai Doan 3 Hong Ngu_CAU ONG HO_C.PHI BO DO MOI" xfId="283"/>
    <cellStyle name="_KT (2)_3_TG-TH_Giai Doan 3 Hong Ngu_CAU ONG HO_CAU CAO MEN" xfId="284"/>
    <cellStyle name="_KT (2)_3_TG-TH_Giai Doan 3 Hong Ngu_CAU ONG HO_CAU CAO MEN DM MOI" xfId="285"/>
    <cellStyle name="_KT (2)_3_TG-TH_Giai Doan 3 Hong Ngu_CAU ONG HO_CAU CAO MEN DM MOI_CAU DT 848" xfId="286"/>
    <cellStyle name="_KT (2)_3_TG-TH_Giai Doan 3 Hong Ngu_CAU ONG HO_CAU CAO MEN_CAU KINH CUNG" xfId="287"/>
    <cellStyle name="_KT (2)_3_TG-TH_Giai Doan 3 Hong Ngu_CAU ONG HO_CAU CAO MEN_C-CaiGia-Tx.CLanh" xfId="288"/>
    <cellStyle name="_KT (2)_3_TG-TH_Giai Doan 3 Hong Ngu_CAU ONG HO_CAU CAO MEN_C-KinhHuyenHam-Chauthanh" xfId="289"/>
    <cellStyle name="_KT (2)_3_TG-TH_Giai Doan 3 Hong Ngu_CAU ONG HO_CAU CAO MEN_CumDanCuThuongPhuoc1" xfId="290"/>
    <cellStyle name="_KT (2)_3_TG-TH_Giai Doan 3 Hong Ngu_CAU ONG HO_CAU CAO MEN_DT853Cu-DT853Moi" xfId="291"/>
    <cellStyle name="_KT (2)_3_TG-TH_Giai Doan 3 Hong Ngu_CAU ONG HO_CAU CAO MEN_KhemGiua" xfId="292"/>
    <cellStyle name="_KT (2)_3_TG-TH_Giai Doan 3 Hong Ngu_CAU ONG HO_CAU CAO MEN_SauBien" xfId="293"/>
    <cellStyle name="_KT (2)_3_TG-TH_Giai Doan 3 Hong Ngu_CAU ONG HO_CAU DT852" xfId="294"/>
    <cellStyle name="_KT (2)_3_TG-TH_Giai Doan 3 Hong Ngu_CAU ONG HO_CAU DT852 - GOI2" xfId="295"/>
    <cellStyle name="_KT (2)_3_TG-TH_Giai Doan 3 Hong Ngu_CAU ONG HO_CAU ONG HO" xfId="296"/>
    <cellStyle name="_KT (2)_3_TG-TH_Giai Doan 3 Hong Ngu_CAU ONG HO_CAU ONG HO DM MOI" xfId="297"/>
    <cellStyle name="_KT (2)_3_TG-TH_Giai Doan 3 Hong Ngu_CAU ONG HO_CAU TAN DUONG" xfId="298"/>
    <cellStyle name="_KT (2)_3_TG-TH_Giai Doan 3 Hong Ngu_CAU ONG HO_CAU THU CU KM14" xfId="299"/>
    <cellStyle name="_KT (2)_3_TG-TH_Giai Doan 3 Hong Ngu_CAU ONG HO_DT845 (phat sinh lang nhua DT844)" xfId="300"/>
    <cellStyle name="_KT (2)_3_TG-TH_Giai Doan 3 Hong Ngu_CAU ONG HO_DUONG DT851 KM0-KM5" xfId="301"/>
    <cellStyle name="_KT (2)_3_TG-TH_Giai Doan 3 Hong Ngu_CAU ONG HO_KINH PHÍ 1" xfId="302"/>
    <cellStyle name="_KT (2)_3_TG-TH_Giai Doan 3 Hong Ngu_CAU ONG HO_KP HT CAU DT852 - GOI2" xfId="303"/>
    <cellStyle name="_KT (2)_3_TG-TH_Giai Doan 3 Hong Ngu_CAU ONG HO_KP HT CAU DT852 - GOI31" xfId="304"/>
    <cellStyle name="_KT (2)_3_TG-TH_Giai Doan 3 Hong Ngu_CAU ONG HO_KP HT CAU DT853 - GOI CAU 1" xfId="305"/>
    <cellStyle name="_KT (2)_3_TG-TH_Giai Doan 3 Hong Ngu_CAU ONG HO_KP HT CAU DT853 - GOI CAU 2" xfId="306"/>
    <cellStyle name="_KT (2)_3_TG-TH_Giai Doan 3 Hong Ngu_CAU ONG HO_KP HT CAU DT853 - GOI CAU 3 (31-10)" xfId="307"/>
    <cellStyle name="_KT (2)_3_TG-TH_Giai Doan 3 Hong Ngu_CAU ONG HO_KP HT CAU DT853 - GOI CAU 4" xfId="308"/>
    <cellStyle name="_KT (2)_3_TG-TH_Giai Doan 3 Hong Ngu_CAU ONG HO_NTNNONG" xfId="309"/>
    <cellStyle name="_KT (2)_3_TG-TH_Giai Doan 3 Hong Ngu_CAU ONG HO_YCVL-CauKR-MCD-KGT-MTT-DonDong" xfId="310"/>
    <cellStyle name="_KT (2)_3_TG-TH_Giai Doan 3 Hong Ngu_CAU RACH BA VAI 2X12.5+18.6M" xfId="311"/>
    <cellStyle name="_KT (2)_3_TG-TH_Giai Doan 3 Hong Ngu_CAU SAU BIEN" xfId="312"/>
    <cellStyle name="_KT (2)_3_TG-TH_Giai Doan 3 Hong Ngu_CAU TAN DUONG" xfId="313"/>
    <cellStyle name="_KT (2)_3_TG-TH_Giai Doan 3 Hong Ngu_CAUTHONGLUU CU KHO 7M" xfId="314"/>
    <cellStyle name="_KT (2)_3_TG-TH_Giai Doan 3 Hong Ngu_C-CaiGia-Tx.CLanh" xfId="315"/>
    <cellStyle name="_KT (2)_3_TG-TH_Giai Doan 3 Hong Ngu_C-KinhHuyenHam-Chauthanh" xfId="316"/>
    <cellStyle name="_KT (2)_3_TG-TH_Giai Doan 3 Hong Ngu_C-RachBaNhien" xfId="317"/>
    <cellStyle name="_KT (2)_3_TG-TH_Giai Doan 3 Hong Ngu_C-ThuyLoi-Chauthanh" xfId="318"/>
    <cellStyle name="_KT (2)_3_TG-TH_Giai Doan 3 Hong Ngu_CumDanCuThuongPhuoc1" xfId="319"/>
    <cellStyle name="_KT (2)_3_TG-TH_Giai Doan 3 Hong Ngu_Chep" xfId="320"/>
    <cellStyle name="_KT (2)_3_TG-TH_Giai Doan 3 Hong Ngu_CHIET TINH GIA" xfId="321"/>
    <cellStyle name="_KT (2)_3_TG-TH_Giai Doan 3 Hong Ngu_Don gia chi tiet DT843 saRai-LSN(HTX)" xfId="322"/>
    <cellStyle name="_KT (2)_3_TG-TH_Giai Doan 3 Hong Ngu_Don gia chi tiet DT843 saRai-LSN(Trung tam)" xfId="323"/>
    <cellStyle name="_KT (2)_3_TG-TH_Giai Doan 3 Hong Ngu_D-So4ndaiKCNC-SaDec-TL23" xfId="324"/>
    <cellStyle name="_KT (2)_3_TG-TH_Giai Doan 3 Hong Ngu_DT 854 KM10-KM14- PS CONG" xfId="325"/>
    <cellStyle name="_KT (2)_3_TG-TH_Giai Doan 3 Hong Ngu_DT Cau DT853 (DG DongThap)" xfId="326"/>
    <cellStyle name="_KT (2)_3_TG-TH_Giai Doan 3 Hong Ngu_DT DUONG DT 844 KM28-KM35 (13-9)." xfId="327"/>
    <cellStyle name="_KT (2)_3_TG-TH_Giai Doan 3 Hong Ngu_DT Duong DT842 (Km18+974-Km28) ngay 30-10-06" xfId="328"/>
    <cellStyle name="_KT (2)_3_TG-TH_Giai Doan 3 Hong Ngu_DT845 (phat sinh lang nhua DT844)" xfId="329"/>
    <cellStyle name="_KT (2)_3_TG-TH_Giai Doan 3 Hong Ngu_DT-DENBU" xfId="330"/>
    <cellStyle name="_KT (2)_3_TG-TH_Giai Doan 3 Hong Ngu_DULICH TRAM CHIM - TUYEN 1" xfId="331"/>
    <cellStyle name="_KT (2)_3_TG-TH_Giai Doan 3 Hong Ngu_DUONG DIEN BIEN PHU" xfId="332"/>
    <cellStyle name="_KT (2)_3_TG-TH_Giai Doan 3 Hong Ngu_DUONG DT 851 KM0-KM0+173" xfId="333"/>
    <cellStyle name="_KT (2)_3_TG-TH_Giai Doan 3 Hong Ngu_DUONG DT 851 KM2-KM8" xfId="334"/>
    <cellStyle name="_KT (2)_3_TG-TH_Giai Doan 3 Hong Ngu_DUONG DT 851 KM2-KM8_Book1" xfId="335"/>
    <cellStyle name="_KT (2)_3_TG-TH_Giai Doan 3 Hong Ngu_DUONG DT 851 KM2-KM8_CAU AN THANH" xfId="336"/>
    <cellStyle name="_KT (2)_3_TG-TH_Giai Doan 3 Hong Ngu_DUONG DT 851 KM2-KM8_CAU CAI SAO THUONG" xfId="337"/>
    <cellStyle name="_KT (2)_3_TG-TH_Giai Doan 3 Hong Ngu_DUONG DT 851 KM2-KM8_CAU KINH CUNG" xfId="338"/>
    <cellStyle name="_KT (2)_3_TG-TH_Giai Doan 3 Hong Ngu_DUONG DT 851 KM2-KM8_CAU MUONG RANH (3X12)" xfId="339"/>
    <cellStyle name="_KT (2)_3_TG-TH_Giai Doan 3 Hong Ngu_DUONG DT 851 KM2-KM8_CAU NGUYEN VAN VOI" xfId="340"/>
    <cellStyle name="_KT (2)_3_TG-TH_Giai Doan 3 Hong Ngu_DUONG DT 851 KM2-KM8_CAU RACH BA VAI 2X12.5+18.6M" xfId="341"/>
    <cellStyle name="_KT (2)_3_TG-TH_Giai Doan 3 Hong Ngu_DUONG DT 851 KM2-KM8_CAU TAN CONG SINH 2- 3X15M" xfId="342"/>
    <cellStyle name="_KT (2)_3_TG-TH_Giai Doan 3 Hong Ngu_DUONG DT 851 KM2-KM8_C-CaiGia-Tx.CLanh" xfId="343"/>
    <cellStyle name="_KT (2)_3_TG-TH_Giai Doan 3 Hong Ngu_DUONG DT 851 KM2-KM8_C-KinhHuyenHam-Chauthanh" xfId="344"/>
    <cellStyle name="_KT (2)_3_TG-TH_Giai Doan 3 Hong Ngu_DUONG DT 851 KM2-KM8_C-RachBaNhien" xfId="345"/>
    <cellStyle name="_KT (2)_3_TG-TH_Giai Doan 3 Hong Ngu_DUONG DT 851 KM2-KM8_CumDanCuThuongPhuoc1" xfId="346"/>
    <cellStyle name="_KT (2)_3_TG-TH_Giai Doan 3 Hong Ngu_DUONG DT 851 KM2-KM8_DA DUONG DT 851 KM0-KM0+173" xfId="347"/>
    <cellStyle name="_KT (2)_3_TG-TH_Giai Doan 3 Hong Ngu_DUONG DT 851 KM2-KM8_DC KSTK DT845 DUONG Km8-Km18" xfId="348"/>
    <cellStyle name="_KT (2)_3_TG-TH_Giai Doan 3 Hong Ngu_DUONG DT 851 KM2-KM8_DT 851 DIEU CHINH" xfId="349"/>
    <cellStyle name="_KT (2)_3_TG-TH_Giai Doan 3 Hong Ngu_DUONG DT 851 KM2-KM8_DT DUONG DT 844 KM28-KM35 (13-9)." xfId="350"/>
    <cellStyle name="_KT (2)_3_TG-TH_Giai Doan 3 Hong Ngu_DUONG DT 851 KM2-KM8_DT845 (phat sinh lang nhua DT844)" xfId="351"/>
    <cellStyle name="_KT (2)_3_TG-TH_Giai Doan 3 Hong Ngu_DUONG DT 851 KM2-KM8_DUONG DT 851 KM0-KM0+173" xfId="352"/>
    <cellStyle name="_KT (2)_3_TG-TH_Giai Doan 3 Hong Ngu_DUONG DT 851 KM2-KM8_DUONG NOI DAI KCN C" xfId="353"/>
    <cellStyle name="_KT (2)_3_TG-TH_Giai Doan 3 Hong Ngu_DUONG DT 851 KM2-KM8_DUONG RACH CHUA - NHAN LUONG MAT &amp; CAU RACH GIA" xfId="354"/>
    <cellStyle name="_KT (2)_3_TG-TH_Giai Doan 3 Hong Ngu_DUONG DT 851 KM2-KM8_KINH PHI DADT - CST" xfId="355"/>
    <cellStyle name="_KT (2)_3_TG-TH_Giai Doan 3 Hong Ngu_DUONG DT 851 KM2-KM8_KINH PHI DADT - CST KHONG CAU TAM" xfId="356"/>
    <cellStyle name="_KT (2)_3_TG-TH_Giai Doan 3 Hong Ngu_DUONG DT 851 KM2-KM8_KINH PHI DADT - QUA PHUONG 6" xfId="357"/>
    <cellStyle name="_KT (2)_3_TG-TH_Giai Doan 3 Hong Ngu_DUONG DT 851 KM2-KM8_KPXL DUONG DT 850 CAU" xfId="358"/>
    <cellStyle name="_KT (2)_3_TG-TH_Giai Doan 3 Hong Ngu_DUONG DT 851 KM2-KM8_KT KDC MY HOA" xfId="359"/>
    <cellStyle name="_KT (2)_3_TG-TH_Giai Doan 3 Hong Ngu_DUONG DT 851 KM2-KM8_KhemGiua" xfId="360"/>
    <cellStyle name="_KT (2)_3_TG-TH_Giai Doan 3 Hong Ngu_DUONG DT 851 KM2-KM8_KHU HANH CHANH  HUYEN LAI VUNG" xfId="361"/>
    <cellStyle name="_KT (2)_3_TG-TH_Giai Doan 3 Hong Ngu_DUONG DT 851 KM2-KM8_SauBien" xfId="362"/>
    <cellStyle name="_KT (2)_3_TG-TH_Giai Doan 3 Hong Ngu_DUONG DT 851 KM2-KM8_YCVL-CauKR-MCD-KGT-MTT-DonDong" xfId="363"/>
    <cellStyle name="_KT (2)_3_TG-TH_Giai Doan 3 Hong Ngu_DUONG LY THUONG KIET-TKKT" xfId="364"/>
    <cellStyle name="_KT (2)_3_TG-TH_Giai Doan 3 Hong Ngu_DUONG RACH CHUA - NHAN LUONG" xfId="365"/>
    <cellStyle name="_KT (2)_3_TG-TH_Giai Doan 3 Hong Ngu_DUONG RACH CHUA - NHAN LUONG - NEN VA CONG" xfId="366"/>
    <cellStyle name="_KT (2)_3_TG-TH_Giai Doan 3 Hong Ngu_DUONG THIEN HO DUONG &amp; NG VAN TRE (NDAI)" xfId="367"/>
    <cellStyle name="_KT (2)_3_TG-TH_Giai Doan 3 Hong Ngu_Gia du thau - Kho hang Cang SaDec" xfId="368"/>
    <cellStyle name="_KT (2)_3_TG-TH_Giai Doan 3 Hong Ngu_Gia du thau (goi 02) 25-09-2007" xfId="369"/>
    <cellStyle name="_KT (2)_3_TG-TH_Giai Doan 3 Hong Ngu_Gia du thau cau Phu Duc (Cty XL va VLXD DT)" xfId="370"/>
    <cellStyle name="_KT (2)_3_TG-TH_Giai Doan 3 Hong Ngu_Gia du thau DT841 (Cty XL va VLXD DT) " xfId="371"/>
    <cellStyle name="_KT (2)_3_TG-TH_Giai Doan 3 Hong Ngu_Gia du thau Duong DT844 (Km35-45)" xfId="372"/>
    <cellStyle name="_KT (2)_3_TG-TH_Giai Doan 3 Hong Ngu_Gia du thua (goi 3) 25-09-2007" xfId="373"/>
    <cellStyle name="_KT (2)_3_TG-TH_Giai Doan 3 Hong Ngu_KINH PHI DADT - CST KHONG CAU TAM" xfId="374"/>
    <cellStyle name="_KT (2)_3_TG-TH_Giai Doan 3 Hong Ngu_KINH PHI DADT - QUA PHUONG 6" xfId="375"/>
    <cellStyle name="_KT (2)_3_TG-TH_Giai Doan 3 Hong Ngu_KP HT CAU DT852 - GOI2" xfId="376"/>
    <cellStyle name="_KT (2)_3_TG-TH_Giai Doan 3 Hong Ngu_KP HT CAU DT852 - GOI31" xfId="377"/>
    <cellStyle name="_KT (2)_3_TG-TH_Giai Doan 3 Hong Ngu_KP HT CAU DT853 - GOI CAU 1" xfId="378"/>
    <cellStyle name="_KT (2)_3_TG-TH_Giai Doan 3 Hong Ngu_KP HT CAU DT853 - GOI CAU 3 (31-10)" xfId="379"/>
    <cellStyle name="_KT (2)_3_TG-TH_Giai Doan 3 Hong Ngu_KT KDC MY HOA" xfId="380"/>
    <cellStyle name="_KT (2)_3_TG-TH_Giai Doan 3 Hong Ngu_KHAI TOAN CAU PHU DUC" xfId="381"/>
    <cellStyle name="_KT (2)_3_TG-TH_Giai Doan 3 Hong Ngu_KhemGiua" xfId="382"/>
    <cellStyle name="_KT (2)_3_TG-TH_Giai Doan 3 Hong Ngu_Khoi luong goi thau 13 DT853" xfId="383"/>
    <cellStyle name="_KT (2)_3_TG-TH_Giai Doan 3 Hong Ngu_KHU HANH CHANH  HUYEN LAI VUNG" xfId="384"/>
    <cellStyle name="_KT (2)_3_TG-TH_Giai Doan 3 Hong Ngu_MAIN_VNI" xfId="385"/>
    <cellStyle name="_KT (2)_3_TG-TH_Giai Doan 3 Hong Ngu_NOI CONG DT 854 (PHAT SINH)" xfId="386"/>
    <cellStyle name="_KT (2)_3_TG-TH_Giai Doan 3 Hong Ngu_NTNNONG" xfId="387"/>
    <cellStyle name="_KT (2)_3_TG-TH_Giai Doan 3 Hong Ngu_NguyenVanVoi" xfId="388"/>
    <cellStyle name="_KT (2)_3_TG-TH_Giai Doan 3 Hong Ngu_vn 27 (2)" xfId="389"/>
    <cellStyle name="_KT (2)_3_TG-TH_Giai Doan 3 Hong Ngu_Xet gia Duong DT850 (6-11)" xfId="390"/>
    <cellStyle name="_KT (2)_3_TG-TH_Giai Doan 3 Hong Ngu_Xet thau DT844 (Km28-Km35)" xfId="391"/>
    <cellStyle name="_KT (2)_3_TG-TH_Giai Doan 3 Hong Ngu_YCVL-CauKR-MCD-KGT-MTT-DonDong" xfId="392"/>
    <cellStyle name="_KT (2)_3_TG-TH_PERSONAL" xfId="393"/>
    <cellStyle name="_KT (2)_4" xfId="394"/>
    <cellStyle name="_KT (2)_4_Book1" xfId="395"/>
    <cellStyle name="_KT (2)_4_Giai Doan 3 Hong Ngu" xfId="396"/>
    <cellStyle name="_KT (2)_4_TG-TH" xfId="397"/>
    <cellStyle name="_KT (2)_5" xfId="398"/>
    <cellStyle name="_KT (2)_5_Book1" xfId="399"/>
    <cellStyle name="_KT (2)_5_Giai Doan 3 Hong Ngu" xfId="400"/>
    <cellStyle name="_KT (2)_Book1" xfId="401"/>
    <cellStyle name="_KT (2)_Giai Doan 3 Hong Ngu" xfId="402"/>
    <cellStyle name="_KT (2)_Giai Doan 3 Hong Ngu_559" xfId="403"/>
    <cellStyle name="_KT (2)_Giai Doan 3 Hong Ngu_Book1" xfId="404"/>
    <cellStyle name="_KT (2)_Giai Doan 3 Hong Ngu_Book1_1" xfId="405"/>
    <cellStyle name="_KT (2)_Giai Doan 3 Hong Ngu_Book1_Book1" xfId="406"/>
    <cellStyle name="_KT (2)_Giai Doan 3 Hong Ngu_Book1_BThuyen-KDTGoThap" xfId="407"/>
    <cellStyle name="_KT (2)_Giai Doan 3 Hong Ngu_Book1_DT Cau DT853 (DG DongThap)" xfId="408"/>
    <cellStyle name="_KT (2)_Giai Doan 3 Hong Ngu_Book1_DT Duong DT842 (Km18+974-Km28) ngay 30-10-06" xfId="409"/>
    <cellStyle name="_KT (2)_Giai Doan 3 Hong Ngu_Book1_HOA-DONG" xfId="410"/>
    <cellStyle name="_KT (2)_Giai Doan 3 Hong Ngu_Book1_KCNSaDec-A1-GD2-GiaQui 2" xfId="411"/>
    <cellStyle name="_KT (2)_Giai Doan 3 Hong Ngu_Book1_KPSATLO-ThanhBinh" xfId="412"/>
    <cellStyle name="_KT (2)_Giai Doan 3 Hong Ngu_Book1_STKL-Duong DT841(LAM SUA)" xfId="413"/>
    <cellStyle name="_KT (2)_Giai Doan 3 Hong Ngu_BThuyen-KDTGoThap" xfId="414"/>
    <cellStyle name="_KT (2)_Giai Doan 3 Hong Ngu_C. TAN DUONG DM MOI" xfId="415"/>
    <cellStyle name="_KT (2)_Giai Doan 3 Hong Ngu_CAU BA PHU 11-05-2007" xfId="416"/>
    <cellStyle name="_KT (2)_Giai Doan 3 Hong Ngu_CAU CAI SAO THUONG" xfId="417"/>
    <cellStyle name="_KT (2)_Giai Doan 3 Hong Ngu_CAU CAO MEN" xfId="418"/>
    <cellStyle name="_KT (2)_Giai Doan 3 Hong Ngu_CAU CAO MEN - DT852 12-24-12" xfId="419"/>
    <cellStyle name="_KT (2)_Giai Doan 3 Hong Ngu_CAU CAO MEN - DT852 12-24-12_Book1" xfId="420"/>
    <cellStyle name="_KT (2)_Giai Doan 3 Hong Ngu_CAU CAO MEN - DT852 12-24-12_C. TAN DUONG" xfId="421"/>
    <cellStyle name="_KT (2)_Giai Doan 3 Hong Ngu_CAU CAO MEN - DT852 12-24-12_CAU BA PHU 11-05-2007" xfId="422"/>
    <cellStyle name="_KT (2)_Giai Doan 3 Hong Ngu_CAU CAO MEN - DT852 12-24-12_CAU CAI SAO THUONG" xfId="423"/>
    <cellStyle name="_KT (2)_Giai Doan 3 Hong Ngu_CAU CAO MEN - DT852 12-24-12_CAU CAO MEN DM MOI" xfId="424"/>
    <cellStyle name="_KT (2)_Giai Doan 3 Hong Ngu_CAU CAO MEN - DT852 12-24-12_CAU CAO MEN DM MOI_Book1" xfId="425"/>
    <cellStyle name="_KT (2)_Giai Doan 3 Hong Ngu_CAU CAO MEN - DT852 12-24-12_CAU CAO MEN DM MOI_CAU BA PHU 11-05-2007" xfId="426"/>
    <cellStyle name="_KT (2)_Giai Doan 3 Hong Ngu_CAU CAO MEN - DT852 12-24-12_CAU CAO MEN DM MOI_CAU CAI SAO THUONG" xfId="427"/>
    <cellStyle name="_KT (2)_Giai Doan 3 Hong Ngu_CAU CAO MEN - DT852 12-24-12_CAU CAO MEN DM MOI_CAU DT 848" xfId="428"/>
    <cellStyle name="_KT (2)_Giai Doan 3 Hong Ngu_CAU CAO MEN - DT852 12-24-12_CAU CAO MEN DM MOI_CAU NGUYEN VAN VOI" xfId="429"/>
    <cellStyle name="_KT (2)_Giai Doan 3 Hong Ngu_CAU CAO MEN - DT852 12-24-12_CAU CAO MEN DM MOI_CAU TAN CONG SINH 1- 9x2+12x2+15" xfId="430"/>
    <cellStyle name="_KT (2)_Giai Doan 3 Hong Ngu_CAU CAO MEN - DT852 12-24-12_CAU CAO MEN DM MOI_CAU TAN CONG SINH 2- 3X15M" xfId="431"/>
    <cellStyle name="_KT (2)_Giai Doan 3 Hong Ngu_CAU CAO MEN - DT852 12-24-12_CAU CAO MEN DM MOI_CAU THUY LOI- 3X15M" xfId="432"/>
    <cellStyle name="_KT (2)_Giai Doan 3 Hong Ngu_CAU CAO MEN - DT852 12-24-12_CAU CAO MEN DM MOI_C-RachBaNhien" xfId="433"/>
    <cellStyle name="_KT (2)_Giai Doan 3 Hong Ngu_CAU CAO MEN - DT852 12-24-12_CAU CAO MEN DM MOI_DC KSTK DT845 DUONG Km8-Km18" xfId="434"/>
    <cellStyle name="_KT (2)_Giai Doan 3 Hong Ngu_CAU CAO MEN - DT852 12-24-12_CAU CAO MEN DM MOI_DT 851 DIEU CHINH" xfId="435"/>
    <cellStyle name="_KT (2)_Giai Doan 3 Hong Ngu_CAU CAO MEN - DT852 12-24-12_CAU CAO MEN DM MOI_DT845 (phat sinh lang nhua DT844)" xfId="436"/>
    <cellStyle name="_KT (2)_Giai Doan 3 Hong Ngu_CAU CAO MEN - DT852 12-24-12_CAU CAO MEN DM MOI_DT853Cu-DT853Moi" xfId="437"/>
    <cellStyle name="_KT (2)_Giai Doan 3 Hong Ngu_CAU CAO MEN - DT852 12-24-12_CAU CAO MEN DM MOI_DUONG THIEN HO DUONG &amp; NG VAN TRE (NDAI)" xfId="438"/>
    <cellStyle name="_KT (2)_Giai Doan 3 Hong Ngu_CAU CAO MEN - DT852 12-24-12_CAU CAO MEN DM MOI_DUONG TRAN HUNG DAO DC" xfId="439"/>
    <cellStyle name="_KT (2)_Giai Doan 3 Hong Ngu_CAU CAO MEN - DT852 12-24-12_CAU CAO MEN DM MOI_KINH PHI DADT - CST" xfId="440"/>
    <cellStyle name="_KT (2)_Giai Doan 3 Hong Ngu_CAU CAO MEN - DT852 12-24-12_CAU CAO MEN DM MOI_KINH PHI DADT - CST KHONG CAU TAM" xfId="441"/>
    <cellStyle name="_KT (2)_Giai Doan 3 Hong Ngu_CAU CAO MEN - DT852 12-24-12_CAU HOA LONG" xfId="442"/>
    <cellStyle name="_KT (2)_Giai Doan 3 Hong Ngu_CAU CAO MEN - DT852 12-24-12_CAU KINH CUNG" xfId="443"/>
    <cellStyle name="_KT (2)_Giai Doan 3 Hong Ngu_CAU CAO MEN - DT852 12-24-12_CAU NGUYEN VAN VOI" xfId="444"/>
    <cellStyle name="_KT (2)_Giai Doan 3 Hong Ngu_CAU CAO MEN - DT852 12-24-12_CAU RACH BA VAI 2X12.5+18.6M" xfId="445"/>
    <cellStyle name="_KT (2)_Giai Doan 3 Hong Ngu_CAU CAO MEN - DT852 12-24-12_CAU SAU BIEN" xfId="446"/>
    <cellStyle name="_KT (2)_Giai Doan 3 Hong Ngu_CAU CAO MEN - DT852 12-24-12_CauThayLam(DT848)" xfId="447"/>
    <cellStyle name="_KT (2)_Giai Doan 3 Hong Ngu_CAU CAO MEN - DT852 12-24-12_C-CaiGia-Tx.CLanh" xfId="448"/>
    <cellStyle name="_KT (2)_Giai Doan 3 Hong Ngu_CAU CAO MEN - DT852 12-24-12_C-KinhHuyenHam-Chauthanh" xfId="449"/>
    <cellStyle name="_KT (2)_Giai Doan 3 Hong Ngu_CAU CAO MEN - DT852 12-24-12_C-RachBaNhien" xfId="450"/>
    <cellStyle name="_KT (2)_Giai Doan 3 Hong Ngu_CAU CAO MEN - DT852 12-24-12_DT 851 DIEU CHINH" xfId="451"/>
    <cellStyle name="_KT (2)_Giai Doan 3 Hong Ngu_CAU CAO MEN - DT852 12-24-12_DT cau Rach Chua (H)" xfId="452"/>
    <cellStyle name="_KT (2)_Giai Doan 3 Hong Ngu_CAU CAO MEN - DT852 12-24-12_DT CauThayLam-DT848(kiem)" xfId="453"/>
    <cellStyle name="_KT (2)_Giai Doan 3 Hong Ngu_CAU CAO MEN - DT852 12-24-12_DT845 (phat sinh lang nhua DT844)" xfId="454"/>
    <cellStyle name="_KT (2)_Giai Doan 3 Hong Ngu_CAU CAO MEN - DT852 12-24-12_DT853Cu-DT853Moi" xfId="455"/>
    <cellStyle name="_KT (2)_Giai Doan 3 Hong Ngu_CAU CAO MEN - DT852 12-24-12_DUONG THIEN HO DUONG &amp; NG VAN TRE (NDAI)" xfId="456"/>
    <cellStyle name="_KT (2)_Giai Doan 3 Hong Ngu_CAU CAO MEN - DT852 12-24-12_DUONG TRAN HUNG DAO DC" xfId="457"/>
    <cellStyle name="_KT (2)_Giai Doan 3 Hong Ngu_CAU CAO MEN - DT852 12-24-12_KINH PHI DADT - CST KHONG CAU TAM" xfId="458"/>
    <cellStyle name="_KT (2)_Giai Doan 3 Hong Ngu_CAU CAO MEN - DT852 12-24-12_KINH PHI DADT - QUA PHUONG 6" xfId="459"/>
    <cellStyle name="_KT (2)_Giai Doan 3 Hong Ngu_CAU CAO MEN - DT852 12-24-12_KT KDC MY HOA" xfId="460"/>
    <cellStyle name="_KT (2)_Giai Doan 3 Hong Ngu_CAU CAO MEN - DT852 12-24-12_NguyenVanVoi" xfId="461"/>
    <cellStyle name="_KT (2)_Giai Doan 3 Hong Ngu_CAU CAO MEN DM MOI" xfId="462"/>
    <cellStyle name="_KT (2)_Giai Doan 3 Hong Ngu_CAU CDC MY AN" xfId="463"/>
    <cellStyle name="_KT (2)_Giai Doan 3 Hong Ngu_CAU CHO PHU DIEN" xfId="464"/>
    <cellStyle name="_KT (2)_Giai Doan 3 Hong Ngu_CAU DT 848" xfId="465"/>
    <cellStyle name="_KT (2)_Giai Doan 3 Hong Ngu_CAU DT852" xfId="466"/>
    <cellStyle name="_KT (2)_Giai Doan 3 Hong Ngu_CAU HOA LONG" xfId="467"/>
    <cellStyle name="_KT (2)_Giai Doan 3 Hong Ngu_CAU KINH CUNG" xfId="468"/>
    <cellStyle name="_KT (2)_Giai Doan 3 Hong Ngu_CAU NGUYEN VAN VOI" xfId="469"/>
    <cellStyle name="_KT (2)_Giai Doan 3 Hong Ngu_CAU ONG HO" xfId="470"/>
    <cellStyle name="_KT (2)_Giai Doan 3 Hong Ngu_CAU ONG HO DM MOI" xfId="471"/>
    <cellStyle name="_KT (2)_Giai Doan 3 Hong Ngu_CAU ONG HO_Book1" xfId="472"/>
    <cellStyle name="_KT (2)_Giai Doan 3 Hong Ngu_CAU ONG HO_Book1_1" xfId="473"/>
    <cellStyle name="_KT (2)_Giai Doan 3 Hong Ngu_CAU ONG HO_C. TAN DUONG DM MOI" xfId="474"/>
    <cellStyle name="_KT (2)_Giai Doan 3 Hong Ngu_CAU ONG HO_C.PHI BO DO MOI" xfId="475"/>
    <cellStyle name="_KT (2)_Giai Doan 3 Hong Ngu_CAU ONG HO_CAU CAO MEN" xfId="476"/>
    <cellStyle name="_KT (2)_Giai Doan 3 Hong Ngu_CAU ONG HO_CAU CAO MEN DM MOI" xfId="477"/>
    <cellStyle name="_KT (2)_Giai Doan 3 Hong Ngu_CAU ONG HO_CAU CAO MEN DM MOI_CAU DT 848" xfId="478"/>
    <cellStyle name="_KT (2)_Giai Doan 3 Hong Ngu_CAU ONG HO_CAU CAO MEN_CAU KINH CUNG" xfId="479"/>
    <cellStyle name="_KT (2)_Giai Doan 3 Hong Ngu_CAU ONG HO_CAU CAO MEN_C-CaiGia-Tx.CLanh" xfId="480"/>
    <cellStyle name="_KT (2)_Giai Doan 3 Hong Ngu_CAU ONG HO_CAU CAO MEN_C-KinhHuyenHam-Chauthanh" xfId="481"/>
    <cellStyle name="_KT (2)_Giai Doan 3 Hong Ngu_CAU ONG HO_CAU CAO MEN_CumDanCuThuongPhuoc1" xfId="482"/>
    <cellStyle name="_KT (2)_Giai Doan 3 Hong Ngu_CAU ONG HO_CAU CAO MEN_DT853Cu-DT853Moi" xfId="483"/>
    <cellStyle name="_KT (2)_Giai Doan 3 Hong Ngu_CAU ONG HO_CAU CAO MEN_KhemGiua" xfId="484"/>
    <cellStyle name="_KT (2)_Giai Doan 3 Hong Ngu_CAU ONG HO_CAU CAO MEN_SauBien" xfId="485"/>
    <cellStyle name="_KT (2)_Giai Doan 3 Hong Ngu_CAU ONG HO_CAU DT852" xfId="486"/>
    <cellStyle name="_KT (2)_Giai Doan 3 Hong Ngu_CAU ONG HO_CAU DT852 - GOI2" xfId="487"/>
    <cellStyle name="_KT (2)_Giai Doan 3 Hong Ngu_CAU ONG HO_CAU ONG HO" xfId="488"/>
    <cellStyle name="_KT (2)_Giai Doan 3 Hong Ngu_CAU ONG HO_CAU ONG HO DM MOI" xfId="489"/>
    <cellStyle name="_KT (2)_Giai Doan 3 Hong Ngu_CAU ONG HO_CAU TAN DUONG" xfId="490"/>
    <cellStyle name="_KT (2)_Giai Doan 3 Hong Ngu_CAU ONG HO_CAU THU CU KM14" xfId="491"/>
    <cellStyle name="_KT (2)_Giai Doan 3 Hong Ngu_CAU ONG HO_DT845 (phat sinh lang nhua DT844)" xfId="492"/>
    <cellStyle name="_KT (2)_Giai Doan 3 Hong Ngu_CAU ONG HO_DUONG DT851 KM0-KM5" xfId="493"/>
    <cellStyle name="_KT (2)_Giai Doan 3 Hong Ngu_CAU ONG HO_KINH PHÍ 1" xfId="494"/>
    <cellStyle name="_KT (2)_Giai Doan 3 Hong Ngu_CAU ONG HO_KP HT CAU DT852 - GOI2" xfId="495"/>
    <cellStyle name="_KT (2)_Giai Doan 3 Hong Ngu_CAU ONG HO_KP HT CAU DT852 - GOI31" xfId="496"/>
    <cellStyle name="_KT (2)_Giai Doan 3 Hong Ngu_CAU ONG HO_KP HT CAU DT853 - GOI CAU 1" xfId="497"/>
    <cellStyle name="_KT (2)_Giai Doan 3 Hong Ngu_CAU ONG HO_KP HT CAU DT853 - GOI CAU 2" xfId="498"/>
    <cellStyle name="_KT (2)_Giai Doan 3 Hong Ngu_CAU ONG HO_KP HT CAU DT853 - GOI CAU 3 (31-10)" xfId="499"/>
    <cellStyle name="_KT (2)_Giai Doan 3 Hong Ngu_CAU ONG HO_KP HT CAU DT853 - GOI CAU 4" xfId="500"/>
    <cellStyle name="_KT (2)_Giai Doan 3 Hong Ngu_CAU ONG HO_NTNNONG" xfId="501"/>
    <cellStyle name="_KT (2)_Giai Doan 3 Hong Ngu_CAU ONG HO_YCVL-CauKR-MCD-KGT-MTT-DonDong" xfId="502"/>
    <cellStyle name="_KT (2)_Giai Doan 3 Hong Ngu_CAU RACH BA VAI 2X12.5+18.6M" xfId="503"/>
    <cellStyle name="_KT (2)_Giai Doan 3 Hong Ngu_CAU SAU BIEN" xfId="504"/>
    <cellStyle name="_KT (2)_Giai Doan 3 Hong Ngu_CAU TAN DUONG" xfId="505"/>
    <cellStyle name="_KT (2)_Giai Doan 3 Hong Ngu_CAUTHONGLUU CU KHO 7M" xfId="506"/>
    <cellStyle name="_KT (2)_Giai Doan 3 Hong Ngu_C-CaiGia-Tx.CLanh" xfId="507"/>
    <cellStyle name="_KT (2)_Giai Doan 3 Hong Ngu_C-KinhHuyenHam-Chauthanh" xfId="508"/>
    <cellStyle name="_KT (2)_Giai Doan 3 Hong Ngu_C-RachBaNhien" xfId="509"/>
    <cellStyle name="_KT (2)_Giai Doan 3 Hong Ngu_C-ThuyLoi-Chauthanh" xfId="510"/>
    <cellStyle name="_KT (2)_Giai Doan 3 Hong Ngu_CumDanCuThuongPhuoc1" xfId="511"/>
    <cellStyle name="_KT (2)_Giai Doan 3 Hong Ngu_Chep" xfId="512"/>
    <cellStyle name="_KT (2)_Giai Doan 3 Hong Ngu_CHIET TINH GIA" xfId="513"/>
    <cellStyle name="_KT (2)_Giai Doan 3 Hong Ngu_Don gia chi tiet DT843 saRai-LSN(HTX)" xfId="514"/>
    <cellStyle name="_KT (2)_Giai Doan 3 Hong Ngu_Don gia chi tiet DT843 saRai-LSN(Trung tam)" xfId="515"/>
    <cellStyle name="_KT (2)_Giai Doan 3 Hong Ngu_D-So4ndaiKCNC-SaDec-TL23" xfId="516"/>
    <cellStyle name="_KT (2)_Giai Doan 3 Hong Ngu_DT 854 KM10-KM14- PS CONG" xfId="517"/>
    <cellStyle name="_KT (2)_Giai Doan 3 Hong Ngu_DT Cau DT853 (DG DongThap)" xfId="518"/>
    <cellStyle name="_KT (2)_Giai Doan 3 Hong Ngu_DT DUONG DT 844 KM28-KM35 (13-9)." xfId="519"/>
    <cellStyle name="_KT (2)_Giai Doan 3 Hong Ngu_DT Duong DT842 (Km18+974-Km28) ngay 30-10-06" xfId="520"/>
    <cellStyle name="_KT (2)_Giai Doan 3 Hong Ngu_DT845 (phat sinh lang nhua DT844)" xfId="521"/>
    <cellStyle name="_KT (2)_Giai Doan 3 Hong Ngu_DT-DENBU" xfId="522"/>
    <cellStyle name="_KT (2)_Giai Doan 3 Hong Ngu_DULICH TRAM CHIM - TUYEN 1" xfId="523"/>
    <cellStyle name="_KT (2)_Giai Doan 3 Hong Ngu_DUONG DIEN BIEN PHU" xfId="524"/>
    <cellStyle name="_KT (2)_Giai Doan 3 Hong Ngu_DUONG DT 851 KM0-KM0+173" xfId="525"/>
    <cellStyle name="_KT (2)_Giai Doan 3 Hong Ngu_DUONG DT 851 KM2-KM8" xfId="526"/>
    <cellStyle name="_KT (2)_Giai Doan 3 Hong Ngu_DUONG DT 851 KM2-KM8_Book1" xfId="527"/>
    <cellStyle name="_KT (2)_Giai Doan 3 Hong Ngu_DUONG DT 851 KM2-KM8_CAU AN THANH" xfId="528"/>
    <cellStyle name="_KT (2)_Giai Doan 3 Hong Ngu_DUONG DT 851 KM2-KM8_CAU CAI SAO THUONG" xfId="529"/>
    <cellStyle name="_KT (2)_Giai Doan 3 Hong Ngu_DUONG DT 851 KM2-KM8_CAU KINH CUNG" xfId="530"/>
    <cellStyle name="_KT (2)_Giai Doan 3 Hong Ngu_DUONG DT 851 KM2-KM8_CAU MUONG RANH (3X12)" xfId="531"/>
    <cellStyle name="_KT (2)_Giai Doan 3 Hong Ngu_DUONG DT 851 KM2-KM8_CAU NGUYEN VAN VOI" xfId="532"/>
    <cellStyle name="_KT (2)_Giai Doan 3 Hong Ngu_DUONG DT 851 KM2-KM8_CAU RACH BA VAI 2X12.5+18.6M" xfId="533"/>
    <cellStyle name="_KT (2)_Giai Doan 3 Hong Ngu_DUONG DT 851 KM2-KM8_CAU TAN CONG SINH 2- 3X15M" xfId="534"/>
    <cellStyle name="_KT (2)_Giai Doan 3 Hong Ngu_DUONG DT 851 KM2-KM8_C-CaiGia-Tx.CLanh" xfId="535"/>
    <cellStyle name="_KT (2)_Giai Doan 3 Hong Ngu_DUONG DT 851 KM2-KM8_C-KinhHuyenHam-Chauthanh" xfId="536"/>
    <cellStyle name="_KT (2)_Giai Doan 3 Hong Ngu_DUONG DT 851 KM2-KM8_C-RachBaNhien" xfId="537"/>
    <cellStyle name="_KT (2)_Giai Doan 3 Hong Ngu_DUONG DT 851 KM2-KM8_CumDanCuThuongPhuoc1" xfId="538"/>
    <cellStyle name="_KT (2)_Giai Doan 3 Hong Ngu_DUONG DT 851 KM2-KM8_DA DUONG DT 851 KM0-KM0+173" xfId="539"/>
    <cellStyle name="_KT (2)_Giai Doan 3 Hong Ngu_DUONG DT 851 KM2-KM8_DC KSTK DT845 DUONG Km8-Km18" xfId="540"/>
    <cellStyle name="_KT (2)_Giai Doan 3 Hong Ngu_DUONG DT 851 KM2-KM8_DT 851 DIEU CHINH" xfId="541"/>
    <cellStyle name="_KT (2)_Giai Doan 3 Hong Ngu_DUONG DT 851 KM2-KM8_DT DUONG DT 844 KM28-KM35 (13-9)." xfId="542"/>
    <cellStyle name="_KT (2)_Giai Doan 3 Hong Ngu_DUONG DT 851 KM2-KM8_DT845 (phat sinh lang nhua DT844)" xfId="543"/>
    <cellStyle name="_KT (2)_Giai Doan 3 Hong Ngu_DUONG DT 851 KM2-KM8_DUONG DT 851 KM0-KM0+173" xfId="544"/>
    <cellStyle name="_KT (2)_Giai Doan 3 Hong Ngu_DUONG DT 851 KM2-KM8_DUONG NOI DAI KCN C" xfId="545"/>
    <cellStyle name="_KT (2)_Giai Doan 3 Hong Ngu_DUONG DT 851 KM2-KM8_DUONG RACH CHUA - NHAN LUONG MAT &amp; CAU RACH GIA" xfId="546"/>
    <cellStyle name="_KT (2)_Giai Doan 3 Hong Ngu_DUONG DT 851 KM2-KM8_KINH PHI DADT - CST" xfId="547"/>
    <cellStyle name="_KT (2)_Giai Doan 3 Hong Ngu_DUONG DT 851 KM2-KM8_KINH PHI DADT - CST KHONG CAU TAM" xfId="548"/>
    <cellStyle name="_KT (2)_Giai Doan 3 Hong Ngu_DUONG DT 851 KM2-KM8_KINH PHI DADT - QUA PHUONG 6" xfId="549"/>
    <cellStyle name="_KT (2)_Giai Doan 3 Hong Ngu_DUONG DT 851 KM2-KM8_KPXL DUONG DT 850 CAU" xfId="550"/>
    <cellStyle name="_KT (2)_Giai Doan 3 Hong Ngu_DUONG DT 851 KM2-KM8_KT KDC MY HOA" xfId="551"/>
    <cellStyle name="_KT (2)_Giai Doan 3 Hong Ngu_DUONG DT 851 KM2-KM8_KhemGiua" xfId="552"/>
    <cellStyle name="_KT (2)_Giai Doan 3 Hong Ngu_DUONG DT 851 KM2-KM8_KHU HANH CHANH  HUYEN LAI VUNG" xfId="553"/>
    <cellStyle name="_KT (2)_Giai Doan 3 Hong Ngu_DUONG DT 851 KM2-KM8_SauBien" xfId="554"/>
    <cellStyle name="_KT (2)_Giai Doan 3 Hong Ngu_DUONG DT 851 KM2-KM8_YCVL-CauKR-MCD-KGT-MTT-DonDong" xfId="555"/>
    <cellStyle name="_KT (2)_Giai Doan 3 Hong Ngu_DUONG LY THUONG KIET-TKKT" xfId="556"/>
    <cellStyle name="_KT (2)_Giai Doan 3 Hong Ngu_DUONG RACH CHUA - NHAN LUONG" xfId="557"/>
    <cellStyle name="_KT (2)_Giai Doan 3 Hong Ngu_DUONG RACH CHUA - NHAN LUONG - NEN VA CONG" xfId="558"/>
    <cellStyle name="_KT (2)_Giai Doan 3 Hong Ngu_DUONG THIEN HO DUONG &amp; NG VAN TRE (NDAI)" xfId="559"/>
    <cellStyle name="_KT (2)_Giai Doan 3 Hong Ngu_Gia du thau - Kho hang Cang SaDec" xfId="560"/>
    <cellStyle name="_KT (2)_Giai Doan 3 Hong Ngu_Gia du thau (goi 02) 25-09-2007" xfId="561"/>
    <cellStyle name="_KT (2)_Giai Doan 3 Hong Ngu_Gia du thau cau Phu Duc (Cty XL va VLXD DT)" xfId="562"/>
    <cellStyle name="_KT (2)_Giai Doan 3 Hong Ngu_Gia du thau DT841 (Cty XL va VLXD DT) " xfId="563"/>
    <cellStyle name="_KT (2)_Giai Doan 3 Hong Ngu_Gia du thau Duong DT844 (Km35-45)" xfId="564"/>
    <cellStyle name="_KT (2)_Giai Doan 3 Hong Ngu_Gia du thua (goi 3) 25-09-2007" xfId="565"/>
    <cellStyle name="_KT (2)_Giai Doan 3 Hong Ngu_KINH PHI DADT - CST KHONG CAU TAM" xfId="566"/>
    <cellStyle name="_KT (2)_Giai Doan 3 Hong Ngu_KINH PHI DADT - QUA PHUONG 6" xfId="567"/>
    <cellStyle name="_KT (2)_Giai Doan 3 Hong Ngu_KP HT CAU DT852 - GOI2" xfId="568"/>
    <cellStyle name="_KT (2)_Giai Doan 3 Hong Ngu_KP HT CAU DT852 - GOI31" xfId="569"/>
    <cellStyle name="_KT (2)_Giai Doan 3 Hong Ngu_KP HT CAU DT853 - GOI CAU 1" xfId="570"/>
    <cellStyle name="_KT (2)_Giai Doan 3 Hong Ngu_KP HT CAU DT853 - GOI CAU 3 (31-10)" xfId="571"/>
    <cellStyle name="_KT (2)_Giai Doan 3 Hong Ngu_KT KDC MY HOA" xfId="572"/>
    <cellStyle name="_KT (2)_Giai Doan 3 Hong Ngu_KHAI TOAN CAU PHU DUC" xfId="573"/>
    <cellStyle name="_KT (2)_Giai Doan 3 Hong Ngu_KhemGiua" xfId="574"/>
    <cellStyle name="_KT (2)_Giai Doan 3 Hong Ngu_Khoi luong goi thau 13 DT853" xfId="575"/>
    <cellStyle name="_KT (2)_Giai Doan 3 Hong Ngu_KHU HANH CHANH  HUYEN LAI VUNG" xfId="576"/>
    <cellStyle name="_KT (2)_Giai Doan 3 Hong Ngu_MAIN_VNI" xfId="577"/>
    <cellStyle name="_KT (2)_Giai Doan 3 Hong Ngu_NOI CONG DT 854 (PHAT SINH)" xfId="578"/>
    <cellStyle name="_KT (2)_Giai Doan 3 Hong Ngu_NTNNONG" xfId="579"/>
    <cellStyle name="_KT (2)_Giai Doan 3 Hong Ngu_NguyenVanVoi" xfId="580"/>
    <cellStyle name="_KT (2)_Giai Doan 3 Hong Ngu_vn 27 (2)" xfId="581"/>
    <cellStyle name="_KT (2)_Giai Doan 3 Hong Ngu_Xet gia Duong DT850 (6-11)" xfId="582"/>
    <cellStyle name="_KT (2)_Giai Doan 3 Hong Ngu_Xet thau DT844 (Km28-Km35)" xfId="583"/>
    <cellStyle name="_KT (2)_Giai Doan 3 Hong Ngu_YCVL-CauKR-MCD-KGT-MTT-DonDong" xfId="584"/>
    <cellStyle name="_KT (2)_PERSONAL" xfId="585"/>
    <cellStyle name="_KT (2)_TG-TH" xfId="586"/>
    <cellStyle name="_KT_TG" xfId="587"/>
    <cellStyle name="_KT_TG_1" xfId="588"/>
    <cellStyle name="_KT_TG_1_Book1" xfId="589"/>
    <cellStyle name="_KT_TG_1_Giai Doan 3 Hong Ngu" xfId="590"/>
    <cellStyle name="_KT_TG_2" xfId="591"/>
    <cellStyle name="_KT_TG_2_Book1" xfId="592"/>
    <cellStyle name="_KT_TG_2_Giai Doan 3 Hong Ngu" xfId="593"/>
    <cellStyle name="_KT_TG_3" xfId="594"/>
    <cellStyle name="_KT_TG_4" xfId="595"/>
    <cellStyle name="_PERSONAL" xfId="596"/>
    <cellStyle name="_TG-TH" xfId="597"/>
    <cellStyle name="_TG-TH_1" xfId="598"/>
    <cellStyle name="_TG-TH_1_Book1" xfId="599"/>
    <cellStyle name="_TG-TH_1_Giai Doan 3 Hong Ngu" xfId="600"/>
    <cellStyle name="_TG-TH_2" xfId="601"/>
    <cellStyle name="_TG-TH_2_Book1" xfId="602"/>
    <cellStyle name="_TG-TH_2_Giai Doan 3 Hong Ngu" xfId="603"/>
    <cellStyle name="_TG-TH_3" xfId="604"/>
    <cellStyle name="_TG-TH_4" xfId="605"/>
    <cellStyle name="0" xfId="606"/>
    <cellStyle name="0.00" xfId="607"/>
    <cellStyle name="¹éºÐÀ²_±âÅ¸" xfId="608"/>
    <cellStyle name="20% - Accent1 2" xfId="609"/>
    <cellStyle name="20% - Accent1 2 2" xfId="610"/>
    <cellStyle name="20% - Accent2 2" xfId="611"/>
    <cellStyle name="20% - Accent2 2 2" xfId="612"/>
    <cellStyle name="20% - Accent3 2" xfId="613"/>
    <cellStyle name="20% - Accent3 2 2" xfId="614"/>
    <cellStyle name="20% - Accent4 2" xfId="615"/>
    <cellStyle name="20% - Accent4 2 2" xfId="616"/>
    <cellStyle name="20% - Accent5 2" xfId="617"/>
    <cellStyle name="20% - Accent5 2 2" xfId="618"/>
    <cellStyle name="20% - Accent6 2" xfId="619"/>
    <cellStyle name="20% - Accent6 2 2" xfId="620"/>
    <cellStyle name="40% - Accent1 2" xfId="621"/>
    <cellStyle name="40% - Accent1 2 2" xfId="622"/>
    <cellStyle name="40% - Accent2 2" xfId="623"/>
    <cellStyle name="40% - Accent2 2 2" xfId="624"/>
    <cellStyle name="40% - Accent3 2" xfId="625"/>
    <cellStyle name="40% - Accent3 2 2" xfId="626"/>
    <cellStyle name="40% - Accent4 2" xfId="627"/>
    <cellStyle name="40% - Accent4 2 2" xfId="628"/>
    <cellStyle name="40% - Accent5 2" xfId="629"/>
    <cellStyle name="40% - Accent5 2 2" xfId="630"/>
    <cellStyle name="40% - Accent6 2" xfId="631"/>
    <cellStyle name="40% - Accent6 2 2" xfId="632"/>
    <cellStyle name="52" xfId="633"/>
    <cellStyle name="60% - Accent1 2" xfId="634"/>
    <cellStyle name="60% - Accent1 2 2" xfId="635"/>
    <cellStyle name="60% - Accent2 2" xfId="636"/>
    <cellStyle name="60% - Accent2 2 2" xfId="637"/>
    <cellStyle name="60% - Accent3 2" xfId="638"/>
    <cellStyle name="60% - Accent3 2 2" xfId="639"/>
    <cellStyle name="60% - Accent4 2" xfId="640"/>
    <cellStyle name="60% - Accent4 2 2" xfId="641"/>
    <cellStyle name="60% - Accent5 2" xfId="642"/>
    <cellStyle name="60% - Accent5 2 2" xfId="643"/>
    <cellStyle name="60% - Accent6 2" xfId="644"/>
    <cellStyle name="60% - Accent6 2 2" xfId="645"/>
    <cellStyle name="Accent1 2" xfId="646"/>
    <cellStyle name="Accent1 2 2" xfId="647"/>
    <cellStyle name="Accent2 2" xfId="648"/>
    <cellStyle name="Accent2 2 2" xfId="649"/>
    <cellStyle name="Accent3 2" xfId="650"/>
    <cellStyle name="Accent3 2 2" xfId="651"/>
    <cellStyle name="Accent4 2" xfId="652"/>
    <cellStyle name="Accent4 2 2" xfId="653"/>
    <cellStyle name="Accent5 2" xfId="654"/>
    <cellStyle name="Accent5 2 2" xfId="655"/>
    <cellStyle name="Accent6 2" xfId="656"/>
    <cellStyle name="Accent6 2 2" xfId="657"/>
    <cellStyle name="ÅëÈ­ [0]_±âÅ¸" xfId="658"/>
    <cellStyle name="AeE­ [0]_INQUIRY ¿µ¾÷AßAø " xfId="659"/>
    <cellStyle name="ÅëÈ­ [0]_L601CPT" xfId="660"/>
    <cellStyle name="ÅëÈ­_±âÅ¸" xfId="661"/>
    <cellStyle name="AeE­_INQUIRY ¿µ¾÷AßAø " xfId="662"/>
    <cellStyle name="ÅëÈ­_L601CPT" xfId="663"/>
    <cellStyle name="ÄÞ¸¶ [0]_      " xfId="664"/>
    <cellStyle name="AÞ¸¶ [0]_INQUIRY ¿?¾÷AßAø " xfId="665"/>
    <cellStyle name="ÄÞ¸¶ [0]_L601CPT" xfId="666"/>
    <cellStyle name="ÄÞ¸¶_      " xfId="667"/>
    <cellStyle name="AÞ¸¶_INQUIRY ¿?¾÷AßAø " xfId="668"/>
    <cellStyle name="ÄÞ¸¶_L601CPT" xfId="669"/>
    <cellStyle name="AutoFormat Options" xfId="670"/>
    <cellStyle name="Bad 2" xfId="671"/>
    <cellStyle name="Bad 2 2" xfId="672"/>
    <cellStyle name="C?AØ_¿?¾÷CoE² " xfId="673"/>
    <cellStyle name="Ç¥ÁØ_      " xfId="674"/>
    <cellStyle name="C￥AØ_¿μ¾÷CoE² " xfId="675"/>
    <cellStyle name="Ç¥ÁØ_±¸¹Ì´ëÃ¥" xfId="676"/>
    <cellStyle name="Calc Currency (0)" xfId="677"/>
    <cellStyle name="Calc Percent (0)" xfId="678"/>
    <cellStyle name="Calc Percent (1)" xfId="679"/>
    <cellStyle name="Calculation 2" xfId="680"/>
    <cellStyle name="Calculation 2 2" xfId="681"/>
    <cellStyle name="category" xfId="682"/>
    <cellStyle name="Cerrency_Sheet2_XANGDAU" xfId="683"/>
    <cellStyle name="Comma" xfId="1386" builtinId="3"/>
    <cellStyle name="Comma [0] 2" xfId="684"/>
    <cellStyle name="Comma [0] 3" xfId="685"/>
    <cellStyle name="Comma [0] 3 2" xfId="686"/>
    <cellStyle name="Comma [0] 3 3" xfId="1433"/>
    <cellStyle name="Comma 10" xfId="687"/>
    <cellStyle name="Comma 10 10" xfId="688"/>
    <cellStyle name="Comma 10 10 2" xfId="689"/>
    <cellStyle name="Comma 10 10 3" xfId="1432"/>
    <cellStyle name="Comma 10 2" xfId="690"/>
    <cellStyle name="Comma 10 3" xfId="691"/>
    <cellStyle name="Comma 10 3 2" xfId="1309"/>
    <cellStyle name="Comma 10 4" xfId="1308"/>
    <cellStyle name="Comma 11" xfId="692"/>
    <cellStyle name="Comma 12" xfId="693"/>
    <cellStyle name="Comma 13" xfId="694"/>
    <cellStyle name="Comma 14" xfId="695"/>
    <cellStyle name="Comma 15" xfId="696"/>
    <cellStyle name="Comma 16" xfId="697"/>
    <cellStyle name="Comma 16 3" xfId="698"/>
    <cellStyle name="Comma 16 3 2" xfId="699"/>
    <cellStyle name="Comma 16 3 3" xfId="700"/>
    <cellStyle name="Comma 16 3 4" xfId="1431"/>
    <cellStyle name="Comma 17" xfId="701"/>
    <cellStyle name="Comma 18" xfId="702"/>
    <cellStyle name="Comma 19" xfId="703"/>
    <cellStyle name="Comma 19 2" xfId="704"/>
    <cellStyle name="Comma 19 2 2" xfId="705"/>
    <cellStyle name="Comma 19 2 3" xfId="1438"/>
    <cellStyle name="Comma 2" xfId="706"/>
    <cellStyle name="Comma 2 2" xfId="707"/>
    <cellStyle name="Comma 2 2 2" xfId="708"/>
    <cellStyle name="Comma 2 2 3" xfId="1311"/>
    <cellStyle name="Comma 2 2 4" xfId="1436"/>
    <cellStyle name="Comma 2 3" xfId="709"/>
    <cellStyle name="Comma 2 3 2" xfId="710"/>
    <cellStyle name="Comma 2 4" xfId="711"/>
    <cellStyle name="Comma 2 5" xfId="712"/>
    <cellStyle name="Comma 2 6" xfId="1310"/>
    <cellStyle name="Comma 20" xfId="713"/>
    <cellStyle name="Comma 21" xfId="714"/>
    <cellStyle name="Comma 22" xfId="715"/>
    <cellStyle name="Comma 22 2" xfId="1312"/>
    <cellStyle name="Comma 23" xfId="716"/>
    <cellStyle name="Comma 23 2" xfId="1313"/>
    <cellStyle name="Comma 24" xfId="717"/>
    <cellStyle name="Comma 24 2" xfId="1314"/>
    <cellStyle name="Comma 25" xfId="718"/>
    <cellStyle name="Comma 25 2" xfId="1315"/>
    <cellStyle name="Comma 26" xfId="719"/>
    <cellStyle name="Comma 26 2" xfId="1316"/>
    <cellStyle name="Comma 27" xfId="720"/>
    <cellStyle name="Comma 27 2" xfId="1317"/>
    <cellStyle name="Comma 28" xfId="721"/>
    <cellStyle name="Comma 28 2" xfId="1318"/>
    <cellStyle name="Comma 29" xfId="722"/>
    <cellStyle name="Comma 29 2" xfId="1319"/>
    <cellStyle name="Comma 3" xfId="723"/>
    <cellStyle name="Comma 3 2" xfId="724"/>
    <cellStyle name="Comma 3 2 2" xfId="725"/>
    <cellStyle name="Comma 3 2 3" xfId="1437"/>
    <cellStyle name="Comma 3 3" xfId="726"/>
    <cellStyle name="Comma 3 4" xfId="727"/>
    <cellStyle name="Comma 3 4 2" xfId="1320"/>
    <cellStyle name="Comma 3 5" xfId="728"/>
    <cellStyle name="Comma 3 5 2" xfId="1321"/>
    <cellStyle name="Comma 30" xfId="1426"/>
    <cellStyle name="Comma 31" xfId="1429"/>
    <cellStyle name="Comma 4" xfId="729"/>
    <cellStyle name="Comma 4 2" xfId="730"/>
    <cellStyle name="Comma 4 2 2" xfId="1323"/>
    <cellStyle name="Comma 4 3" xfId="1322"/>
    <cellStyle name="Comma 4 4" xfId="1434"/>
    <cellStyle name="Comma 5" xfId="731"/>
    <cellStyle name="Comma 5 2" xfId="732"/>
    <cellStyle name="Comma 54" xfId="733"/>
    <cellStyle name="Comma 58" xfId="734"/>
    <cellStyle name="Comma 58 2" xfId="735"/>
    <cellStyle name="Comma 58 2 2" xfId="1325"/>
    <cellStyle name="Comma 58 3" xfId="1324"/>
    <cellStyle name="Comma 58 4" xfId="1435"/>
    <cellStyle name="Comma 6" xfId="736"/>
    <cellStyle name="Comma 6 2" xfId="737"/>
    <cellStyle name="Comma 7" xfId="738"/>
    <cellStyle name="Comma 7 2" xfId="739"/>
    <cellStyle name="Comma 7 3" xfId="1326"/>
    <cellStyle name="Comma 72" xfId="740"/>
    <cellStyle name="Comma 8" xfId="741"/>
    <cellStyle name="Comma 8 2" xfId="742"/>
    <cellStyle name="Comma 8 3" xfId="1327"/>
    <cellStyle name="Comma 9" xfId="743"/>
    <cellStyle name="comma zerodec" xfId="744"/>
    <cellStyle name="Comma0" xfId="745"/>
    <cellStyle name="Curråncy [0]_FCST_RESULTS" xfId="746"/>
    <cellStyle name="Currency [0]ßmud plant bolted_RESULTS" xfId="747"/>
    <cellStyle name="Currency![0]_FCSt (2)" xfId="748"/>
    <cellStyle name="Currency0" xfId="749"/>
    <cellStyle name="Currency1" xfId="750"/>
    <cellStyle name="Check Cell 2" xfId="751"/>
    <cellStyle name="Check Cell 2 2" xfId="752"/>
    <cellStyle name="CHUONG" xfId="753"/>
    <cellStyle name="Date" xfId="754"/>
    <cellStyle name="dd-m" xfId="755"/>
    <cellStyle name="dd-mm" xfId="756"/>
    <cellStyle name="Dezimal [0]_UXO VII" xfId="757"/>
    <cellStyle name="Dezimal_UXO VII" xfId="758"/>
    <cellStyle name="Dollar (zero dec)" xfId="759"/>
    <cellStyle name="Enter Currency (0)" xfId="760"/>
    <cellStyle name="Euro" xfId="761"/>
    <cellStyle name="Explanatory Text 2" xfId="762"/>
    <cellStyle name="Explanatory Text 2 2" xfId="763"/>
    <cellStyle name="Fixed" xfId="764"/>
    <cellStyle name="Good 2" xfId="765"/>
    <cellStyle name="Good 2 2" xfId="766"/>
    <cellStyle name="Grey" xfId="767"/>
    <cellStyle name="Grey 2" xfId="768"/>
    <cellStyle name="ha" xfId="769"/>
    <cellStyle name="HEADER" xfId="770"/>
    <cellStyle name="Header1" xfId="771"/>
    <cellStyle name="Header2" xfId="772"/>
    <cellStyle name="Header2 2" xfId="773"/>
    <cellStyle name="Heading 1" xfId="774" builtinId="16" customBuiltin="1"/>
    <cellStyle name="Heading 1 2" xfId="775"/>
    <cellStyle name="Heading 2" xfId="776" builtinId="17" customBuiltin="1"/>
    <cellStyle name="Heading 2 2" xfId="777"/>
    <cellStyle name="Heading 3" xfId="778" builtinId="18" customBuiltin="1"/>
    <cellStyle name="Heading 3 2" xfId="779"/>
    <cellStyle name="Heading 4" xfId="780" builtinId="19" customBuiltin="1"/>
    <cellStyle name="Heading 4 2" xfId="781"/>
    <cellStyle name="HEADING1" xfId="782"/>
    <cellStyle name="HEADING2" xfId="783"/>
    <cellStyle name="Hyperlink" xfId="784" builtinId="8"/>
    <cellStyle name="i·0" xfId="785"/>
    <cellStyle name="Input [yellow]" xfId="786"/>
    <cellStyle name="Input [yellow] 2" xfId="787"/>
    <cellStyle name="Input [yellow] 3" xfId="788"/>
    <cellStyle name="Input 2" xfId="789"/>
    <cellStyle name="Input 2 2" xfId="790"/>
    <cellStyle name="Input 3" xfId="791"/>
    <cellStyle name="Input 4" xfId="792"/>
    <cellStyle name="Link Currency (0)" xfId="793"/>
    <cellStyle name="Linked Cell 2" xfId="794"/>
    <cellStyle name="Linked Cell 2 2" xfId="795"/>
    <cellStyle name="Loai CBDT" xfId="796"/>
    <cellStyle name="Loai CT" xfId="797"/>
    <cellStyle name="Loai GD" xfId="798"/>
    <cellStyle name="Millares [0]_Well Timing" xfId="799"/>
    <cellStyle name="Millares_Well Timing" xfId="800"/>
    <cellStyle name="Milliers [0]_AR1194" xfId="801"/>
    <cellStyle name="Milliers_AR1194" xfId="802"/>
    <cellStyle name="Model" xfId="803"/>
    <cellStyle name="Moneda [0]_Well Timing" xfId="804"/>
    <cellStyle name="Moneda_Well Timing" xfId="805"/>
    <cellStyle name="Monétaire [0]_AR1194" xfId="806"/>
    <cellStyle name="Monétaire_AR1194" xfId="807"/>
    <cellStyle name="n" xfId="808"/>
    <cellStyle name="Neutral 2" xfId="809"/>
    <cellStyle name="Neutral 2 2" xfId="810"/>
    <cellStyle name="New Times Roman" xfId="811"/>
    <cellStyle name="no dec" xfId="812"/>
    <cellStyle name="ÑONVÒ" xfId="813"/>
    <cellStyle name="Normal" xfId="0" builtinId="0"/>
    <cellStyle name="Normal - Style1" xfId="814"/>
    <cellStyle name="Normal - Style1 2" xfId="815"/>
    <cellStyle name="Normal 10" xfId="816"/>
    <cellStyle name="Normal 10 2" xfId="817"/>
    <cellStyle name="Normal 10 2 2" xfId="818"/>
    <cellStyle name="Normal 10 2 2 2" xfId="1328"/>
    <cellStyle name="Normal 10 2 2 2 2" xfId="1404"/>
    <cellStyle name="Normal 10 2 2 3" xfId="1366"/>
    <cellStyle name="Normal 10 2 3" xfId="819"/>
    <cellStyle name="Normal 10 2 4" xfId="820"/>
    <cellStyle name="Normal 10 2 5" xfId="1306"/>
    <cellStyle name="Normal 10 3" xfId="821"/>
    <cellStyle name="Normal 10 3 2" xfId="1387"/>
    <cellStyle name="Normal 11" xfId="822"/>
    <cellStyle name="Normal 11 2" xfId="823"/>
    <cellStyle name="Normal 11 3" xfId="824"/>
    <cellStyle name="Normal 11 4" xfId="825"/>
    <cellStyle name="Normal 11 5" xfId="826"/>
    <cellStyle name="Normal 11 5 2" xfId="1388"/>
    <cellStyle name="Normal 116" xfId="827"/>
    <cellStyle name="Normal 12" xfId="828"/>
    <cellStyle name="Normal 12 2" xfId="829"/>
    <cellStyle name="Normal 12 3" xfId="830"/>
    <cellStyle name="Normal 12 4" xfId="831"/>
    <cellStyle name="Normal 12 5" xfId="832"/>
    <cellStyle name="Normal 12 5 2" xfId="1389"/>
    <cellStyle name="Normal 13" xfId="833"/>
    <cellStyle name="Normal 13 2" xfId="834"/>
    <cellStyle name="Normal 13 3" xfId="835"/>
    <cellStyle name="Normal 13 4" xfId="836"/>
    <cellStyle name="Normal 13 5" xfId="837"/>
    <cellStyle name="Normal 13 5 2" xfId="1390"/>
    <cellStyle name="Normal 14" xfId="838"/>
    <cellStyle name="Normal 14 2" xfId="839"/>
    <cellStyle name="Normal 15" xfId="840"/>
    <cellStyle name="Normal 15 2" xfId="841"/>
    <cellStyle name="Normal 16" xfId="842"/>
    <cellStyle name="Normal 16 2" xfId="843"/>
    <cellStyle name="Normal 17" xfId="844"/>
    <cellStyle name="Normal 17 2" xfId="845"/>
    <cellStyle name="Normal 17 3" xfId="846"/>
    <cellStyle name="Normal 17 4" xfId="847"/>
    <cellStyle name="Normal 17 5" xfId="848"/>
    <cellStyle name="Normal 17 5 2" xfId="1391"/>
    <cellStyle name="Normal 18" xfId="849"/>
    <cellStyle name="Normal 18 2" xfId="850"/>
    <cellStyle name="Normal 18 3" xfId="851"/>
    <cellStyle name="Normal 18 4" xfId="852"/>
    <cellStyle name="Normal 18 5" xfId="853"/>
    <cellStyle name="Normal 18 5 2" xfId="1392"/>
    <cellStyle name="Normal 19" xfId="854"/>
    <cellStyle name="Normal 19 2" xfId="855"/>
    <cellStyle name="Normal 19 3" xfId="856"/>
    <cellStyle name="Normal 19 4" xfId="857"/>
    <cellStyle name="Normal 19 5" xfId="858"/>
    <cellStyle name="Normal 19 5 2" xfId="1393"/>
    <cellStyle name="Normal 2" xfId="859"/>
    <cellStyle name="Normal 2 10" xfId="860"/>
    <cellStyle name="Normal 2 11" xfId="861"/>
    <cellStyle name="Normal 2 12" xfId="1329"/>
    <cellStyle name="Normal 2 12 2" xfId="1405"/>
    <cellStyle name="Normal 2 13" xfId="1367"/>
    <cellStyle name="Normal 2 2" xfId="862"/>
    <cellStyle name="Normal 2 2 2" xfId="863"/>
    <cellStyle name="Normal 2 2 3" xfId="864"/>
    <cellStyle name="Normal 2 2 4" xfId="865"/>
    <cellStyle name="Normal 2 2 5" xfId="866"/>
    <cellStyle name="Normal 2 2 6" xfId="867"/>
    <cellStyle name="Normal 2 2_theo doi giai ngan quy II-2019 - thang 5 - phuc vu hop CT" xfId="868"/>
    <cellStyle name="Normal 2 3" xfId="869"/>
    <cellStyle name="Normal 2 3 2" xfId="870"/>
    <cellStyle name="Normal 2 3 2 2" xfId="871"/>
    <cellStyle name="Normal 2 3 2 2 2" xfId="872"/>
    <cellStyle name="Normal 2 3 2 2 3" xfId="1331"/>
    <cellStyle name="Normal 2 3 2 3" xfId="873"/>
    <cellStyle name="Normal 2 3 2 4" xfId="874"/>
    <cellStyle name="Normal 2 3 2 5" xfId="1330"/>
    <cellStyle name="Normal 2 3 2 5 2" xfId="1406"/>
    <cellStyle name="Normal 2 3 2 6" xfId="1368"/>
    <cellStyle name="Normal 2 3 3" xfId="875"/>
    <cellStyle name="Normal 2 4" xfId="876"/>
    <cellStyle name="Normal 2 5" xfId="877"/>
    <cellStyle name="Normal 2 6" xfId="878"/>
    <cellStyle name="Normal 2 7" xfId="879"/>
    <cellStyle name="Normal 2 8" xfId="880"/>
    <cellStyle name="Normal 2 9" xfId="881"/>
    <cellStyle name="Normal 2_GIAI NGAN" xfId="882"/>
    <cellStyle name="Normal 20" xfId="883"/>
    <cellStyle name="Normal 20 2" xfId="884"/>
    <cellStyle name="Normal 20 3" xfId="885"/>
    <cellStyle name="Normal 20 4" xfId="886"/>
    <cellStyle name="Normal 20 5" xfId="887"/>
    <cellStyle name="Normal 20 5 2" xfId="1394"/>
    <cellStyle name="Normal 21" xfId="888"/>
    <cellStyle name="Normal 21 2" xfId="889"/>
    <cellStyle name="Normal 21 3" xfId="890"/>
    <cellStyle name="Normal 21 4" xfId="891"/>
    <cellStyle name="Normal 21 5" xfId="892"/>
    <cellStyle name="Normal 21 5 2" xfId="1395"/>
    <cellStyle name="Normal 22" xfId="893"/>
    <cellStyle name="Normal 22 2" xfId="894"/>
    <cellStyle name="Normal 23" xfId="895"/>
    <cellStyle name="Normal 23 2" xfId="896"/>
    <cellStyle name="Normal 24" xfId="897"/>
    <cellStyle name="Normal 24 2" xfId="898"/>
    <cellStyle name="Normal 25" xfId="899"/>
    <cellStyle name="Normal 25 2" xfId="900"/>
    <cellStyle name="Normal 25 3" xfId="901"/>
    <cellStyle name="Normal 25 4" xfId="902"/>
    <cellStyle name="Normal 25 5" xfId="903"/>
    <cellStyle name="Normal 25 5 2" xfId="1332"/>
    <cellStyle name="Normal 25 5 2 2" xfId="1407"/>
    <cellStyle name="Normal 25 5 3" xfId="1369"/>
    <cellStyle name="Normal 26" xfId="904"/>
    <cellStyle name="Normal 26 2" xfId="905"/>
    <cellStyle name="Normal 26 3" xfId="906"/>
    <cellStyle name="Normal 26 4" xfId="907"/>
    <cellStyle name="Normal 26 5" xfId="908"/>
    <cellStyle name="Normal 26 5 2" xfId="1333"/>
    <cellStyle name="Normal 26 5 2 2" xfId="1408"/>
    <cellStyle name="Normal 26 5 3" xfId="1370"/>
    <cellStyle name="Normal 27" xfId="909"/>
    <cellStyle name="Normal 27 2" xfId="910"/>
    <cellStyle name="Normal 27 3" xfId="911"/>
    <cellStyle name="Normal 27 4" xfId="912"/>
    <cellStyle name="Normal 27 5" xfId="913"/>
    <cellStyle name="Normal 27 5 2" xfId="1334"/>
    <cellStyle name="Normal 27 5 2 2" xfId="1409"/>
    <cellStyle name="Normal 27 5 3" xfId="1371"/>
    <cellStyle name="Normal 28" xfId="914"/>
    <cellStyle name="Normal 28 2" xfId="915"/>
    <cellStyle name="Normal 28 3" xfId="916"/>
    <cellStyle name="Normal 28 4" xfId="917"/>
    <cellStyle name="Normal 28 5" xfId="918"/>
    <cellStyle name="Normal 28 5 2" xfId="1335"/>
    <cellStyle name="Normal 28 5 2 2" xfId="1410"/>
    <cellStyle name="Normal 28 5 3" xfId="1372"/>
    <cellStyle name="Normal 29" xfId="919"/>
    <cellStyle name="Normal 29 2" xfId="920"/>
    <cellStyle name="Normal 29 3" xfId="921"/>
    <cellStyle name="Normal 29 4" xfId="922"/>
    <cellStyle name="Normal 29 5" xfId="923"/>
    <cellStyle name="Normal 29 5 2" xfId="1336"/>
    <cellStyle name="Normal 29 5 2 2" xfId="1411"/>
    <cellStyle name="Normal 29 5 3" xfId="1373"/>
    <cellStyle name="Normal 3" xfId="924"/>
    <cellStyle name="Normal 3 2" xfId="925"/>
    <cellStyle name="Normal 3 3" xfId="926"/>
    <cellStyle name="Normal 3 3 2" xfId="927"/>
    <cellStyle name="Normal 3 3 3" xfId="928"/>
    <cellStyle name="Normal 3 3 4" xfId="929"/>
    <cellStyle name="Normal 3 3 5" xfId="1396"/>
    <cellStyle name="Normal 3 4" xfId="930"/>
    <cellStyle name="Normal 3 5" xfId="931"/>
    <cellStyle name="Normal 3 5 2" xfId="1337"/>
    <cellStyle name="Normal 30" xfId="932"/>
    <cellStyle name="Normal 31" xfId="933"/>
    <cellStyle name="Normal 32" xfId="934"/>
    <cellStyle name="Normal 33" xfId="935"/>
    <cellStyle name="Normal 34" xfId="936"/>
    <cellStyle name="Normal 35" xfId="937"/>
    <cellStyle name="Normal 35 2" xfId="938"/>
    <cellStyle name="Normal 35 2 2" xfId="1338"/>
    <cellStyle name="Normal 36" xfId="939"/>
    <cellStyle name="Normal 37" xfId="940"/>
    <cellStyle name="Normal 38" xfId="941"/>
    <cellStyle name="Normal 39" xfId="942"/>
    <cellStyle name="Normal 4" xfId="943"/>
    <cellStyle name="Normal 4 2" xfId="944"/>
    <cellStyle name="Normal 4 3" xfId="945"/>
    <cellStyle name="Normal 4 4" xfId="946"/>
    <cellStyle name="Normal 4 5" xfId="947"/>
    <cellStyle name="Normal 4 6" xfId="948"/>
    <cellStyle name="Normal 4_theo doi giai ngan quy II-2019 - thang 5 - phuc vu hop CT" xfId="949"/>
    <cellStyle name="Normal 40" xfId="950"/>
    <cellStyle name="Normal 41" xfId="951"/>
    <cellStyle name="Normal 41 2" xfId="1339"/>
    <cellStyle name="Normal 41 2 2" xfId="1412"/>
    <cellStyle name="Normal 41 3" xfId="1374"/>
    <cellStyle name="Normal 42" xfId="952"/>
    <cellStyle name="Normal 42 2" xfId="1340"/>
    <cellStyle name="Normal 42 2 2" xfId="1413"/>
    <cellStyle name="Normal 42 3" xfId="1375"/>
    <cellStyle name="Normal 43" xfId="953"/>
    <cellStyle name="Normal 43 2" xfId="1341"/>
    <cellStyle name="Normal 43 2 2" xfId="1414"/>
    <cellStyle name="Normal 43 3" xfId="1376"/>
    <cellStyle name="Normal 44" xfId="954"/>
    <cellStyle name="Normal 44 2" xfId="1342"/>
    <cellStyle name="Normal 44 2 2" xfId="1415"/>
    <cellStyle name="Normal 44 3" xfId="1377"/>
    <cellStyle name="Normal 45" xfId="955"/>
    <cellStyle name="Normal 45 2" xfId="1343"/>
    <cellStyle name="Normal 45 2 2" xfId="1416"/>
    <cellStyle name="Normal 45 3" xfId="1378"/>
    <cellStyle name="Normal 46" xfId="956"/>
    <cellStyle name="Normal 46 2" xfId="1344"/>
    <cellStyle name="Normal 46 2 2" xfId="1417"/>
    <cellStyle name="Normal 46 3" xfId="1379"/>
    <cellStyle name="Normal 47" xfId="957"/>
    <cellStyle name="Normal 47 2" xfId="1304"/>
    <cellStyle name="Normal 47 2 2" xfId="1361"/>
    <cellStyle name="Normal 47 2 2 2" xfId="1424"/>
    <cellStyle name="Normal 47 2 3" xfId="1402"/>
    <cellStyle name="Normal 47 3" xfId="1345"/>
    <cellStyle name="Normal 47 3 2" xfId="1418"/>
    <cellStyle name="Normal 47 4" xfId="1380"/>
    <cellStyle name="Normal 48" xfId="958"/>
    <cellStyle name="Normal 48 2" xfId="1346"/>
    <cellStyle name="Normal 48 2 2" xfId="1419"/>
    <cellStyle name="Normal 48 3" xfId="1381"/>
    <cellStyle name="Normal 49" xfId="959"/>
    <cellStyle name="Normal 49 2" xfId="1305"/>
    <cellStyle name="Normal 49 2 2" xfId="1362"/>
    <cellStyle name="Normal 49 2 2 2" xfId="1425"/>
    <cellStyle name="Normal 49 2 3" xfId="1403"/>
    <cellStyle name="Normal 49 3" xfId="1347"/>
    <cellStyle name="Normal 49 3 2" xfId="1420"/>
    <cellStyle name="Normal 49 4" xfId="1382"/>
    <cellStyle name="Normal 5" xfId="960"/>
    <cellStyle name="Normal 5 2" xfId="961"/>
    <cellStyle name="Normal 5 2 2" xfId="962"/>
    <cellStyle name="Normal 5 2 3" xfId="963"/>
    <cellStyle name="Normal 5 2 4" xfId="964"/>
    <cellStyle name="Normal 5 2 5" xfId="1397"/>
    <cellStyle name="Normal 50" xfId="1302"/>
    <cellStyle name="Normal 50 2" xfId="1360"/>
    <cellStyle name="Normal 50 2 2" xfId="1423"/>
    <cellStyle name="Normal 50 3" xfId="1385"/>
    <cellStyle name="Normal 51" xfId="1298"/>
    <cellStyle name="Normal 52" xfId="965"/>
    <cellStyle name="Normal 52 2" xfId="1348"/>
    <cellStyle name="Normal 52 2 2" xfId="1421"/>
    <cellStyle name="Normal 52 3" xfId="1383"/>
    <cellStyle name="Normal 53" xfId="1299"/>
    <cellStyle name="Normal 54" xfId="1300"/>
    <cellStyle name="Normal 55" xfId="1303"/>
    <cellStyle name="Normal 55 2" xfId="966"/>
    <cellStyle name="Normal 55 2 2" xfId="1349"/>
    <cellStyle name="Normal 56" xfId="1301"/>
    <cellStyle name="Normal 57" xfId="1307"/>
    <cellStyle name="Normal 58" xfId="1359"/>
    <cellStyle name="Normal 59" xfId="967"/>
    <cellStyle name="Normal 59 2" xfId="968"/>
    <cellStyle name="Normal 59 3" xfId="969"/>
    <cellStyle name="Normal 59 4" xfId="970"/>
    <cellStyle name="Normal 59 5" xfId="1350"/>
    <cellStyle name="Normal 59 5 2" xfId="1422"/>
    <cellStyle name="Normal 59 6" xfId="1384"/>
    <cellStyle name="Normal 6" xfId="971"/>
    <cellStyle name="Normal 6 2" xfId="972"/>
    <cellStyle name="Normal 6 3" xfId="973"/>
    <cellStyle name="Normal 6 4" xfId="974"/>
    <cellStyle name="Normal 6 5" xfId="975"/>
    <cellStyle name="Normal 6 5 2" xfId="1398"/>
    <cellStyle name="Normal 60" xfId="1365"/>
    <cellStyle name="Normal 61" xfId="1428"/>
    <cellStyle name="Normal 62" xfId="1440"/>
    <cellStyle name="Normal 64" xfId="1439"/>
    <cellStyle name="Normal 65" xfId="1441"/>
    <cellStyle name="Normal 66" xfId="1442"/>
    <cellStyle name="Normal 7" xfId="976"/>
    <cellStyle name="Normal 7 2" xfId="977"/>
    <cellStyle name="Normal 7 3" xfId="978"/>
    <cellStyle name="Normal 7 4" xfId="979"/>
    <cellStyle name="Normal 7 5" xfId="980"/>
    <cellStyle name="Normal 7 5 2" xfId="1399"/>
    <cellStyle name="Normal 8" xfId="981"/>
    <cellStyle name="Normal 8 2" xfId="982"/>
    <cellStyle name="Normal 8 3" xfId="983"/>
    <cellStyle name="Normal 8 4" xfId="984"/>
    <cellStyle name="Normal 8 5" xfId="985"/>
    <cellStyle name="Normal 8 5 2" xfId="1400"/>
    <cellStyle name="Normal 9" xfId="986"/>
    <cellStyle name="Normal 9 2" xfId="987"/>
    <cellStyle name="Normal 9 3" xfId="988"/>
    <cellStyle name="Normal 9 4" xfId="989"/>
    <cellStyle name="Normal 9 5" xfId="990"/>
    <cellStyle name="Normal 9 5 2" xfId="1401"/>
    <cellStyle name="Normal_Bieu mau (CV )" xfId="1430"/>
    <cellStyle name="Normal_Bieu mau (CV ) 2 2" xfId="991"/>
    <cellStyle name="Normal_Sheet3" xfId="1427"/>
    <cellStyle name="Note 2" xfId="992"/>
    <cellStyle name="Note 2 2" xfId="993"/>
    <cellStyle name="Output 2" xfId="994"/>
    <cellStyle name="Output 2 2" xfId="995"/>
    <cellStyle name="Percent [2]" xfId="996"/>
    <cellStyle name="Percent 10" xfId="997"/>
    <cellStyle name="Percent 10 2" xfId="1351"/>
    <cellStyle name="Percent 11" xfId="998"/>
    <cellStyle name="Percent 11 2" xfId="1352"/>
    <cellStyle name="Percent 12" xfId="999"/>
    <cellStyle name="Percent 12 2" xfId="1353"/>
    <cellStyle name="Percent 13" xfId="1000"/>
    <cellStyle name="Percent 13 2" xfId="1354"/>
    <cellStyle name="Percent 14" xfId="1001"/>
    <cellStyle name="Percent 14 2" xfId="1355"/>
    <cellStyle name="Percent 15" xfId="1002"/>
    <cellStyle name="Percent 15 2" xfId="1356"/>
    <cellStyle name="Percent 16" xfId="1003"/>
    <cellStyle name="Percent 16 2" xfId="1357"/>
    <cellStyle name="Percent 17" xfId="1363"/>
    <cellStyle name="Percent 18" xfId="1364"/>
    <cellStyle name="Percent 2" xfId="1004"/>
    <cellStyle name="Percent 2 2" xfId="1005"/>
    <cellStyle name="Percent 3" xfId="1006"/>
    <cellStyle name="Percent 3 2" xfId="1007"/>
    <cellStyle name="Percent 3 2 2" xfId="1358"/>
    <cellStyle name="Percent 4" xfId="1008"/>
    <cellStyle name="Percent 5" xfId="1009"/>
    <cellStyle name="Percent 6" xfId="1010"/>
    <cellStyle name="Percent 7" xfId="1011"/>
    <cellStyle name="Percent 8" xfId="1012"/>
    <cellStyle name="Percent 9" xfId="1013"/>
    <cellStyle name="PERCENTAGE" xfId="1014"/>
    <cellStyle name="PrePop Currency (0)" xfId="1015"/>
    <cellStyle name="S—_x0008_" xfId="1016"/>
    <cellStyle name="Style 1" xfId="1017"/>
    <cellStyle name="Style 10" xfId="1018"/>
    <cellStyle name="Style 100" xfId="1019"/>
    <cellStyle name="Style 101" xfId="1020"/>
    <cellStyle name="Style 102" xfId="1021"/>
    <cellStyle name="Style 103" xfId="1022"/>
    <cellStyle name="Style 104" xfId="1023"/>
    <cellStyle name="Style 105" xfId="1024"/>
    <cellStyle name="Style 106" xfId="1025"/>
    <cellStyle name="Style 107" xfId="1026"/>
    <cellStyle name="Style 108" xfId="1027"/>
    <cellStyle name="Style 109" xfId="1028"/>
    <cellStyle name="Style 11" xfId="1029"/>
    <cellStyle name="Style 110" xfId="1030"/>
    <cellStyle name="Style 111" xfId="1031"/>
    <cellStyle name="Style 112" xfId="1032"/>
    <cellStyle name="Style 113" xfId="1033"/>
    <cellStyle name="Style 114" xfId="1034"/>
    <cellStyle name="Style 115" xfId="1035"/>
    <cellStyle name="Style 116" xfId="1036"/>
    <cellStyle name="Style 117" xfId="1037"/>
    <cellStyle name="Style 118" xfId="1038"/>
    <cellStyle name="Style 119" xfId="1039"/>
    <cellStyle name="Style 12" xfId="1040"/>
    <cellStyle name="Style 120" xfId="1041"/>
    <cellStyle name="Style 121" xfId="1042"/>
    <cellStyle name="Style 122" xfId="1043"/>
    <cellStyle name="Style 123" xfId="1044"/>
    <cellStyle name="Style 124" xfId="1045"/>
    <cellStyle name="Style 125" xfId="1046"/>
    <cellStyle name="Style 126" xfId="1047"/>
    <cellStyle name="Style 127" xfId="1048"/>
    <cellStyle name="Style 128" xfId="1049"/>
    <cellStyle name="Style 129" xfId="1050"/>
    <cellStyle name="Style 13" xfId="1051"/>
    <cellStyle name="Style 130" xfId="1052"/>
    <cellStyle name="Style 131" xfId="1053"/>
    <cellStyle name="Style 132" xfId="1054"/>
    <cellStyle name="Style 133" xfId="1055"/>
    <cellStyle name="Style 134" xfId="1056"/>
    <cellStyle name="Style 135" xfId="1057"/>
    <cellStyle name="Style 136" xfId="1058"/>
    <cellStyle name="Style 137" xfId="1059"/>
    <cellStyle name="Style 138" xfId="1060"/>
    <cellStyle name="Style 139" xfId="1061"/>
    <cellStyle name="Style 14" xfId="1062"/>
    <cellStyle name="Style 140" xfId="1063"/>
    <cellStyle name="Style 141" xfId="1064"/>
    <cellStyle name="Style 142" xfId="1065"/>
    <cellStyle name="Style 143" xfId="1066"/>
    <cellStyle name="Style 144" xfId="1067"/>
    <cellStyle name="Style 145" xfId="1068"/>
    <cellStyle name="Style 146" xfId="1069"/>
    <cellStyle name="Style 147" xfId="1070"/>
    <cellStyle name="Style 148" xfId="1071"/>
    <cellStyle name="Style 149" xfId="1072"/>
    <cellStyle name="Style 15" xfId="1073"/>
    <cellStyle name="Style 150" xfId="1074"/>
    <cellStyle name="Style 151" xfId="1075"/>
    <cellStyle name="Style 152" xfId="1076"/>
    <cellStyle name="Style 153" xfId="1077"/>
    <cellStyle name="Style 154" xfId="1078"/>
    <cellStyle name="Style 155" xfId="1079"/>
    <cellStyle name="Style 156" xfId="1080"/>
    <cellStyle name="Style 157" xfId="1081"/>
    <cellStyle name="Style 158" xfId="1082"/>
    <cellStyle name="Style 159" xfId="1083"/>
    <cellStyle name="Style 16" xfId="1084"/>
    <cellStyle name="Style 160" xfId="1085"/>
    <cellStyle name="Style 161" xfId="1086"/>
    <cellStyle name="Style 162" xfId="1087"/>
    <cellStyle name="Style 163" xfId="1088"/>
    <cellStyle name="Style 164" xfId="1089"/>
    <cellStyle name="Style 165" xfId="1090"/>
    <cellStyle name="Style 166" xfId="1091"/>
    <cellStyle name="Style 167" xfId="1092"/>
    <cellStyle name="Style 168" xfId="1093"/>
    <cellStyle name="Style 169" xfId="1094"/>
    <cellStyle name="Style 17" xfId="1095"/>
    <cellStyle name="Style 170" xfId="1096"/>
    <cellStyle name="Style 171" xfId="1097"/>
    <cellStyle name="Style 172" xfId="1098"/>
    <cellStyle name="Style 173" xfId="1099"/>
    <cellStyle name="Style 174" xfId="1100"/>
    <cellStyle name="Style 175" xfId="1101"/>
    <cellStyle name="Style 176" xfId="1102"/>
    <cellStyle name="Style 177" xfId="1103"/>
    <cellStyle name="Style 178" xfId="1104"/>
    <cellStyle name="Style 179" xfId="1105"/>
    <cellStyle name="Style 18" xfId="1106"/>
    <cellStyle name="Style 180" xfId="1107"/>
    <cellStyle name="Style 181" xfId="1108"/>
    <cellStyle name="Style 182" xfId="1109"/>
    <cellStyle name="Style 183" xfId="1110"/>
    <cellStyle name="Style 184" xfId="1111"/>
    <cellStyle name="Style 185" xfId="1112"/>
    <cellStyle name="Style 186" xfId="1113"/>
    <cellStyle name="Style 187" xfId="1114"/>
    <cellStyle name="Style 188" xfId="1115"/>
    <cellStyle name="Style 189" xfId="1116"/>
    <cellStyle name="Style 19" xfId="1117"/>
    <cellStyle name="Style 190" xfId="1118"/>
    <cellStyle name="Style 191" xfId="1119"/>
    <cellStyle name="Style 192" xfId="1120"/>
    <cellStyle name="Style 193" xfId="1121"/>
    <cellStyle name="Style 2" xfId="1122"/>
    <cellStyle name="Style 20" xfId="1123"/>
    <cellStyle name="Style 21" xfId="1124"/>
    <cellStyle name="Style 22" xfId="1125"/>
    <cellStyle name="Style 23" xfId="1126"/>
    <cellStyle name="Style 24" xfId="1127"/>
    <cellStyle name="Style 25" xfId="1128"/>
    <cellStyle name="Style 26" xfId="1129"/>
    <cellStyle name="Style 27" xfId="1130"/>
    <cellStyle name="Style 28" xfId="1131"/>
    <cellStyle name="Style 29" xfId="1132"/>
    <cellStyle name="Style 3" xfId="1133"/>
    <cellStyle name="Style 30" xfId="1134"/>
    <cellStyle name="Style 31" xfId="1135"/>
    <cellStyle name="Style 32" xfId="1136"/>
    <cellStyle name="Style 33" xfId="1137"/>
    <cellStyle name="Style 34" xfId="1138"/>
    <cellStyle name="Style 35" xfId="1139"/>
    <cellStyle name="Style 36" xfId="1140"/>
    <cellStyle name="Style 37" xfId="1141"/>
    <cellStyle name="Style 38" xfId="1142"/>
    <cellStyle name="Style 39" xfId="1143"/>
    <cellStyle name="Style 4" xfId="1144"/>
    <cellStyle name="Style 40" xfId="1145"/>
    <cellStyle name="Style 41" xfId="1146"/>
    <cellStyle name="Style 42" xfId="1147"/>
    <cellStyle name="Style 43" xfId="1148"/>
    <cellStyle name="Style 44" xfId="1149"/>
    <cellStyle name="Style 45" xfId="1150"/>
    <cellStyle name="Style 46" xfId="1151"/>
    <cellStyle name="Style 47" xfId="1152"/>
    <cellStyle name="Style 48" xfId="1153"/>
    <cellStyle name="Style 49" xfId="1154"/>
    <cellStyle name="Style 5" xfId="1155"/>
    <cellStyle name="Style 50" xfId="1156"/>
    <cellStyle name="Style 51" xfId="1157"/>
    <cellStyle name="Style 52" xfId="1158"/>
    <cellStyle name="Style 53" xfId="1159"/>
    <cellStyle name="Style 54" xfId="1160"/>
    <cellStyle name="Style 55" xfId="1161"/>
    <cellStyle name="Style 56" xfId="1162"/>
    <cellStyle name="Style 57" xfId="1163"/>
    <cellStyle name="Style 58" xfId="1164"/>
    <cellStyle name="Style 59" xfId="1165"/>
    <cellStyle name="Style 6" xfId="1166"/>
    <cellStyle name="Style 60" xfId="1167"/>
    <cellStyle name="Style 61" xfId="1168"/>
    <cellStyle name="Style 62" xfId="1169"/>
    <cellStyle name="Style 63" xfId="1170"/>
    <cellStyle name="Style 64" xfId="1171"/>
    <cellStyle name="Style 65" xfId="1172"/>
    <cellStyle name="Style 66" xfId="1173"/>
    <cellStyle name="Style 67" xfId="1174"/>
    <cellStyle name="Style 68" xfId="1175"/>
    <cellStyle name="Style 69" xfId="1176"/>
    <cellStyle name="Style 7" xfId="1177"/>
    <cellStyle name="Style 70" xfId="1178"/>
    <cellStyle name="Style 71" xfId="1179"/>
    <cellStyle name="Style 72" xfId="1180"/>
    <cellStyle name="Style 73" xfId="1181"/>
    <cellStyle name="Style 74" xfId="1182"/>
    <cellStyle name="Style 75" xfId="1183"/>
    <cellStyle name="Style 76" xfId="1184"/>
    <cellStyle name="Style 77" xfId="1185"/>
    <cellStyle name="Style 78" xfId="1186"/>
    <cellStyle name="Style 79" xfId="1187"/>
    <cellStyle name="Style 8" xfId="1188"/>
    <cellStyle name="Style 80" xfId="1189"/>
    <cellStyle name="Style 81" xfId="1190"/>
    <cellStyle name="Style 82" xfId="1191"/>
    <cellStyle name="Style 83" xfId="1192"/>
    <cellStyle name="Style 84" xfId="1193"/>
    <cellStyle name="Style 85" xfId="1194"/>
    <cellStyle name="Style 86" xfId="1195"/>
    <cellStyle name="Style 87" xfId="1196"/>
    <cellStyle name="Style 88" xfId="1197"/>
    <cellStyle name="Style 89" xfId="1198"/>
    <cellStyle name="Style 9" xfId="1199"/>
    <cellStyle name="Style 90" xfId="1200"/>
    <cellStyle name="Style 91" xfId="1201"/>
    <cellStyle name="Style 92" xfId="1202"/>
    <cellStyle name="Style 93" xfId="1203"/>
    <cellStyle name="Style 94" xfId="1204"/>
    <cellStyle name="Style 95" xfId="1205"/>
    <cellStyle name="Style 96" xfId="1206"/>
    <cellStyle name="Style 97" xfId="1207"/>
    <cellStyle name="Style 98" xfId="1208"/>
    <cellStyle name="Style 99" xfId="1209"/>
    <cellStyle name="subhead" xfId="1210"/>
    <cellStyle name="T" xfId="1211"/>
    <cellStyle name="T 2" xfId="1212"/>
    <cellStyle name="T 3" xfId="1213"/>
    <cellStyle name="T_3P-100KVA Ngan hang Cong Thuong" xfId="1214"/>
    <cellStyle name="T_BBNT" xfId="1215"/>
    <cellStyle name="T_Book1" xfId="1216"/>
    <cellStyle name="T_Book1_1" xfId="1217"/>
    <cellStyle name="T_Book1_1_559" xfId="1218"/>
    <cellStyle name="T_Book1_1_Book1" xfId="1219"/>
    <cellStyle name="T_Book1_1_Khoi luong goi thau 13 DT853" xfId="1220"/>
    <cellStyle name="T_Book1_1_QT Duong Vo Truong Toan " xfId="1221"/>
    <cellStyle name="T_Book1_1_vn 27 (2)" xfId="1222"/>
    <cellStyle name="T_Book1_1_Xet gia Duong DT850 (6-11)" xfId="1223"/>
    <cellStyle name="T_Book1_1_Xet thau DT844 (Km28-Km35)" xfId="1224"/>
    <cellStyle name="T_CAP NGUON TRAM VT GAO GIONG" xfId="1225"/>
    <cellStyle name="T_Chieu sang giao thong nong thon dc" xfId="1226"/>
    <cellStyle name="T_DT ha the cum dan cu Huynh Thi Thuy Tien" xfId="1227"/>
    <cellStyle name="T_DT NRTT va TBA 3P-320KVA khu dan cu phuong 3" xfId="1228"/>
    <cellStyle name="T_DT TBA 3P-320KVA DC" xfId="1229"/>
    <cellStyle name="T_Du toan NR 22KV-TBA 3P-100KVA Ngan hang Cong Thuong" xfId="1230"/>
    <cellStyle name="T_Goi 2 173-333.875AL-1" xfId="1231"/>
    <cellStyle name="T_Goi 2 173-333.875AL-2" xfId="1232"/>
    <cellStyle name="T_Gia du thau - Kho hang Cang SaDec" xfId="1233"/>
    <cellStyle name="T_Gia du thau (goi 02) 25-09-2007" xfId="1234"/>
    <cellStyle name="T_Gia du thau cau Phu Duc (Cty XL va VLXD DT)" xfId="1235"/>
    <cellStyle name="T_Gia du thau DT841 (Cty XL va VLXD DT) " xfId="1236"/>
    <cellStyle name="T_Gia du thau Duong DT844 (Km35-45)" xfId="1237"/>
    <cellStyle name="T_Gia du thua (goi 3) 25-09-2007" xfId="1238"/>
    <cellStyle name="T_HC HTDL.Kenh Nhat" xfId="1239"/>
    <cellStyle name="T_HC HTDoc Lap Kenh Ong Hai" xfId="1240"/>
    <cellStyle name="T_HT CSCC cho Giong Rang DC" xfId="1241"/>
    <cellStyle name="T_N.Thau Kinh Dinh" xfId="1242"/>
    <cellStyle name="T_NR 22KV - TBA 3P-320KVA, luoi ha the 3P-4D-380V  kho 4, xi nghiep luong thuc 1" xfId="1243"/>
    <cellStyle name="T_NTHTHH KENH HOP TAC XA - MQ" xfId="1244"/>
    <cellStyle name="T_Nhanh re 22KV va TBA 3P-320KVA Nguyen Van Anh" xfId="1245"/>
    <cellStyle name="T_Phan ha the" xfId="1246"/>
    <cellStyle name="T_QT BC LONG HAU" xfId="1247"/>
    <cellStyle name="T_QT Duong Vo Truong Toan " xfId="1248"/>
    <cellStyle name="T_QT HTDL Kenh Ong Hai, M.Dong-L.Bien PHAT SINH" xfId="1249"/>
    <cellStyle name="T_TC Kinh Chua To" xfId="1250"/>
    <cellStyle name="T_TC Rach Cai Beo" xfId="1251"/>
    <cellStyle name="T_Tien luong moi thau goi 1" xfId="1252"/>
    <cellStyle name="T_TK_HT" xfId="1253"/>
    <cellStyle name="tam" xfId="1254"/>
    <cellStyle name="Text Indent A" xfId="1255"/>
    <cellStyle name="Text Indent B" xfId="1256"/>
    <cellStyle name="Tien VN" xfId="1257"/>
    <cellStyle name="Title" xfId="1258" builtinId="15" customBuiltin="1"/>
    <cellStyle name="Title 2" xfId="1259"/>
    <cellStyle name="Tong so" xfId="1260"/>
    <cellStyle name="tong so 1" xfId="1261"/>
    <cellStyle name="Total 2" xfId="1262"/>
    <cellStyle name="Total 2 2" xfId="1263"/>
    <cellStyle name="th" xfId="1264"/>
    <cellStyle name="th 2" xfId="1265"/>
    <cellStyle name="th 3" xfId="1266"/>
    <cellStyle name="þ_x001d_ð¤_x000c_¯þ_x0014__x000d_¨þU_x0001_À_x0004_ _x0015__x000f__x0001__x0001_" xfId="1267"/>
    <cellStyle name="viet" xfId="1268"/>
    <cellStyle name="viet 2" xfId="1269"/>
    <cellStyle name="viet2" xfId="1270"/>
    <cellStyle name="viet2 2" xfId="1271"/>
    <cellStyle name="viet2 3" xfId="1272"/>
    <cellStyle name="Währung [0]_UXO VII" xfId="1273"/>
    <cellStyle name="Währung_UXO VII" xfId="1274"/>
    <cellStyle name="Warning Text 2" xfId="1275"/>
    <cellStyle name="Warning Text 2 2" xfId="1276"/>
    <cellStyle name="xuan" xfId="1277"/>
    <cellStyle name=" [0.00]_ Att. 1- Cover" xfId="1278"/>
    <cellStyle name="_ Att. 1- Cover" xfId="1279"/>
    <cellStyle name="?_ Att. 1- Cover" xfId="1280"/>
    <cellStyle name="똿뗦먛귟 [0.00]_PRODUCT DETAIL Q1" xfId="1281"/>
    <cellStyle name="똿뗦먛귟_PRODUCT DETAIL Q1" xfId="1282"/>
    <cellStyle name="믅됞 [0.00]_PRODUCT DETAIL Q1" xfId="1283"/>
    <cellStyle name="믅됞_PRODUCT DETAIL Q1" xfId="1284"/>
    <cellStyle name="백분율_95" xfId="1285"/>
    <cellStyle name="뷭?_BOOKSHIP" xfId="1286"/>
    <cellStyle name="콤마 [0]_1202" xfId="1287"/>
    <cellStyle name="콤마_1202" xfId="1288"/>
    <cellStyle name="통화 [0]_1202" xfId="1289"/>
    <cellStyle name="통화_1202" xfId="1290"/>
    <cellStyle name="표준_(정보부문)월별인원계획" xfId="1291"/>
    <cellStyle name="一般_00Q3902REV.1" xfId="1292"/>
    <cellStyle name="千分位[0]_00Q3902REV.1" xfId="1293"/>
    <cellStyle name="千分位_00Q3902REV.1" xfId="1294"/>
    <cellStyle name="貨幣 [0]_00Q3902REV.1" xfId="1295"/>
    <cellStyle name="貨幣[0]_BRE" xfId="1296"/>
    <cellStyle name="貨幣_00Q3902REV.1" xfId="1297"/>
  </cellStyles>
  <dxfs count="6">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ocuments/Zalo%20Received%20Files/2.%20KH%20Trung%20han%20Dot%202/1.%20HDND%20tinh/2-%20Phu%20luc%20-%20kem%20theo%20To%20trinh%20UBND%20-%20MO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1-TH dot 2"/>
      <sheetName val="PL2-Chi tiet DA dot 2"/>
      <sheetName val="PL3-Chi tiet SDD tinh (500 ty)"/>
      <sheetName val="PL4a-NSĐP (dot 3)"/>
      <sheetName val="PL4b-NSTW (dot 3)"/>
      <sheetName val="Ten đơn vị gửi"/>
    </sheetNames>
    <sheetDataSet>
      <sheetData sheetId="0"/>
      <sheetData sheetId="1">
        <row r="12">
          <cell r="M12">
            <v>620372</v>
          </cell>
          <cell r="N12">
            <v>411493</v>
          </cell>
          <cell r="O12">
            <v>985000</v>
          </cell>
        </row>
        <row r="14">
          <cell r="M14">
            <v>120800</v>
          </cell>
          <cell r="W14">
            <v>0</v>
          </cell>
        </row>
        <row r="15">
          <cell r="N15">
            <v>15000</v>
          </cell>
        </row>
        <row r="16">
          <cell r="M16">
            <v>39000</v>
          </cell>
          <cell r="W16">
            <v>0</v>
          </cell>
        </row>
        <row r="17">
          <cell r="N17">
            <v>195400</v>
          </cell>
        </row>
        <row r="19">
          <cell r="M19">
            <v>15000</v>
          </cell>
          <cell r="W19">
            <v>0</v>
          </cell>
        </row>
        <row r="20">
          <cell r="N20">
            <v>21650</v>
          </cell>
        </row>
        <row r="22">
          <cell r="M22">
            <v>11700</v>
          </cell>
          <cell r="W22">
            <v>0</v>
          </cell>
        </row>
        <row r="24">
          <cell r="N24">
            <v>70000</v>
          </cell>
          <cell r="O24">
            <v>465000</v>
          </cell>
        </row>
        <row r="25">
          <cell r="M25">
            <v>131500</v>
          </cell>
          <cell r="N25">
            <v>40000</v>
          </cell>
          <cell r="O25">
            <v>330000</v>
          </cell>
          <cell r="W25">
            <v>0</v>
          </cell>
        </row>
        <row r="26">
          <cell r="M26">
            <v>16000</v>
          </cell>
          <cell r="N26">
            <v>68000</v>
          </cell>
          <cell r="O26">
            <v>150000</v>
          </cell>
          <cell r="W26">
            <v>0</v>
          </cell>
        </row>
        <row r="27">
          <cell r="M27">
            <v>26400</v>
          </cell>
          <cell r="W27">
            <v>0</v>
          </cell>
        </row>
        <row r="28">
          <cell r="M28">
            <v>237000</v>
          </cell>
          <cell r="W28">
            <v>0</v>
          </cell>
        </row>
        <row r="29">
          <cell r="O29">
            <v>40000</v>
          </cell>
        </row>
        <row r="30">
          <cell r="M30">
            <v>22972</v>
          </cell>
          <cell r="W30">
            <v>0</v>
          </cell>
        </row>
        <row r="31">
          <cell r="N31">
            <v>1443</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55"/>
  <sheetViews>
    <sheetView showZeros="0" zoomScale="70" zoomScaleNormal="70" workbookViewId="0">
      <pane xSplit="2" ySplit="8" topLeftCell="C18" activePane="bottomRight" state="frozen"/>
      <selection pane="topRight" activeCell="C1" sqref="C1"/>
      <selection pane="bottomLeft" activeCell="A9" sqref="A9"/>
      <selection pane="bottomRight" activeCell="A3" sqref="A3:AC3"/>
    </sheetView>
  </sheetViews>
  <sheetFormatPr defaultColWidth="8.625" defaultRowHeight="18.75"/>
  <cols>
    <col min="1" max="1" width="4.25" style="181" customWidth="1"/>
    <col min="2" max="2" width="47.25" style="181" customWidth="1"/>
    <col min="3" max="3" width="12.25" style="181" customWidth="1"/>
    <col min="4" max="4" width="8" style="181" hidden="1" customWidth="1"/>
    <col min="5" max="5" width="12.625" style="181" customWidth="1"/>
    <col min="6" max="6" width="12.125" style="181" customWidth="1"/>
    <col min="7" max="7" width="11.875" style="181" hidden="1" customWidth="1"/>
    <col min="8" max="9" width="11.375" style="181" hidden="1" customWidth="1"/>
    <col min="10" max="10" width="12.375" style="181" hidden="1" customWidth="1"/>
    <col min="11" max="11" width="12.5" style="181" hidden="1" customWidth="1"/>
    <col min="12" max="13" width="12.5" style="200" hidden="1" customWidth="1"/>
    <col min="14" max="14" width="14" style="181" hidden="1" customWidth="1"/>
    <col min="15" max="15" width="11.125" style="181" customWidth="1"/>
    <col min="16" max="16" width="10.5" style="181" customWidth="1"/>
    <col min="17" max="18" width="12.5" style="200" hidden="1" customWidth="1"/>
    <col min="19" max="19" width="11" style="181" customWidth="1"/>
    <col min="20" max="20" width="10.875" style="181" customWidth="1"/>
    <col min="21" max="21" width="10.125" style="181" customWidth="1"/>
    <col min="22" max="22" width="11.5" style="181" hidden="1" customWidth="1"/>
    <col min="23" max="23" width="11.25" style="181" hidden="1" customWidth="1"/>
    <col min="24" max="24" width="10.5" style="181" customWidth="1"/>
    <col min="25" max="25" width="11.25" style="181" customWidth="1"/>
    <col min="26" max="26" width="10.375" style="181" customWidth="1"/>
    <col min="27" max="27" width="11" style="181" hidden="1" customWidth="1"/>
    <col min="28" max="28" width="8.625" style="181" hidden="1" customWidth="1"/>
    <col min="29" max="29" width="10" style="181" bestFit="1" customWidth="1"/>
    <col min="30" max="30" width="11.125" style="181" bestFit="1" customWidth="1"/>
    <col min="31" max="16384" width="8.625" style="181"/>
  </cols>
  <sheetData>
    <row r="1" spans="1:29" ht="20.25">
      <c r="A1" s="1119" t="s">
        <v>454</v>
      </c>
      <c r="B1" s="1119"/>
      <c r="C1" s="1119"/>
      <c r="D1" s="1119"/>
      <c r="E1" s="1119"/>
      <c r="F1" s="1119"/>
      <c r="G1" s="1119"/>
      <c r="H1" s="1119"/>
      <c r="I1" s="1119"/>
      <c r="J1" s="1119"/>
      <c r="K1" s="1119"/>
      <c r="L1" s="1119"/>
      <c r="M1" s="1119"/>
      <c r="N1" s="1119"/>
      <c r="O1" s="1119"/>
      <c r="P1" s="1119"/>
      <c r="Q1" s="1119"/>
      <c r="R1" s="1119"/>
      <c r="S1" s="1119"/>
      <c r="T1" s="1119"/>
      <c r="U1" s="1119"/>
      <c r="V1" s="1119"/>
      <c r="W1" s="1119"/>
      <c r="X1" s="1119"/>
      <c r="Y1" s="1119"/>
      <c r="Z1" s="1119"/>
      <c r="AA1" s="1119"/>
      <c r="AB1" s="1119"/>
      <c r="AC1" s="1119"/>
    </row>
    <row r="2" spans="1:29" s="185" customFormat="1" ht="25.5" customHeight="1">
      <c r="A2" s="1117" t="s">
        <v>453</v>
      </c>
      <c r="B2" s="1117"/>
      <c r="C2" s="1117"/>
      <c r="D2" s="1117"/>
      <c r="E2" s="1117"/>
      <c r="F2" s="1117"/>
      <c r="G2" s="1117"/>
      <c r="H2" s="1117"/>
      <c r="I2" s="1117"/>
      <c r="J2" s="1117"/>
      <c r="K2" s="1117"/>
      <c r="L2" s="1117"/>
      <c r="M2" s="1117"/>
      <c r="N2" s="1117"/>
      <c r="O2" s="1117"/>
      <c r="P2" s="1117"/>
      <c r="Q2" s="1117"/>
      <c r="R2" s="1117"/>
      <c r="S2" s="1117"/>
      <c r="T2" s="1117"/>
      <c r="U2" s="1117"/>
      <c r="V2" s="1117"/>
      <c r="W2" s="1117"/>
      <c r="X2" s="1117"/>
      <c r="Y2" s="1117"/>
      <c r="Z2" s="1117"/>
      <c r="AA2" s="1117"/>
      <c r="AB2" s="1117"/>
      <c r="AC2" s="1117"/>
    </row>
    <row r="3" spans="1:29" s="185" customFormat="1" ht="24.6" customHeight="1">
      <c r="A3" s="1118" t="s">
        <v>571</v>
      </c>
      <c r="B3" s="1118"/>
      <c r="C3" s="1118"/>
      <c r="D3" s="1118"/>
      <c r="E3" s="1118"/>
      <c r="F3" s="1118"/>
      <c r="G3" s="1118"/>
      <c r="H3" s="1118"/>
      <c r="I3" s="1118"/>
      <c r="J3" s="1118"/>
      <c r="K3" s="1118"/>
      <c r="L3" s="1118"/>
      <c r="M3" s="1118"/>
      <c r="N3" s="1118"/>
      <c r="O3" s="1118"/>
      <c r="P3" s="1118"/>
      <c r="Q3" s="1118"/>
      <c r="R3" s="1118"/>
      <c r="S3" s="1118"/>
      <c r="T3" s="1118"/>
      <c r="U3" s="1118"/>
      <c r="V3" s="1118"/>
      <c r="W3" s="1118"/>
      <c r="X3" s="1118"/>
      <c r="Y3" s="1118"/>
      <c r="Z3" s="1118"/>
      <c r="AA3" s="1118"/>
      <c r="AB3" s="1118"/>
      <c r="AC3" s="1118"/>
    </row>
    <row r="4" spans="1:29" ht="22.5" hidden="1" customHeight="1">
      <c r="A4" s="1118" t="s">
        <v>335</v>
      </c>
      <c r="B4" s="1118"/>
      <c r="C4" s="1118"/>
      <c r="D4" s="1118"/>
      <c r="E4" s="1118"/>
      <c r="F4" s="1118"/>
      <c r="G4" s="1118"/>
      <c r="H4" s="1118"/>
      <c r="I4" s="1118"/>
      <c r="J4" s="1118"/>
      <c r="K4" s="1118"/>
      <c r="L4" s="1118"/>
      <c r="M4" s="1118"/>
      <c r="N4" s="1118"/>
      <c r="Q4" s="181"/>
      <c r="R4" s="181"/>
    </row>
    <row r="5" spans="1:29">
      <c r="A5" s="180"/>
      <c r="B5" s="180"/>
      <c r="C5" s="180"/>
      <c r="D5" s="180"/>
      <c r="E5" s="180"/>
      <c r="F5" s="180"/>
      <c r="G5" s="180"/>
      <c r="H5" s="180"/>
      <c r="I5" s="180"/>
      <c r="J5" s="180"/>
      <c r="K5" s="180"/>
      <c r="L5" s="180"/>
      <c r="M5" s="180"/>
      <c r="N5" s="180"/>
      <c r="O5" s="180"/>
      <c r="P5" s="180"/>
      <c r="Q5" s="180"/>
      <c r="R5" s="180"/>
      <c r="S5" s="180"/>
    </row>
    <row r="6" spans="1:29">
      <c r="A6" s="272"/>
      <c r="B6" s="272"/>
      <c r="C6" s="272"/>
      <c r="D6" s="1120"/>
      <c r="E6" s="1120"/>
      <c r="F6" s="258"/>
      <c r="G6" s="1120"/>
      <c r="H6" s="1120"/>
      <c r="I6" s="1120"/>
      <c r="J6" s="1120"/>
      <c r="K6" s="1120"/>
      <c r="L6" s="1120"/>
      <c r="M6" s="1120"/>
      <c r="N6" s="1120"/>
      <c r="O6" s="1120"/>
      <c r="P6" s="1120"/>
      <c r="Q6" s="1120"/>
      <c r="R6" s="1120"/>
      <c r="S6" s="1120"/>
      <c r="T6" s="272"/>
      <c r="U6" s="272"/>
      <c r="V6" s="272"/>
      <c r="W6" s="272"/>
      <c r="X6" s="273"/>
      <c r="Y6" s="274"/>
      <c r="Z6" s="274"/>
      <c r="AA6" s="274"/>
      <c r="AB6" s="274"/>
      <c r="AC6" s="274" t="s">
        <v>58</v>
      </c>
    </row>
    <row r="7" spans="1:29" s="185" customFormat="1" ht="42" customHeight="1">
      <c r="A7" s="1114" t="s">
        <v>168</v>
      </c>
      <c r="B7" s="1115" t="s">
        <v>336</v>
      </c>
      <c r="C7" s="1116" t="s">
        <v>337</v>
      </c>
      <c r="D7" s="1116"/>
      <c r="E7" s="1116"/>
      <c r="F7" s="1116"/>
      <c r="G7" s="1113" t="s">
        <v>338</v>
      </c>
      <c r="H7" s="1112" t="s">
        <v>59</v>
      </c>
      <c r="I7" s="1112"/>
      <c r="J7" s="1113" t="s">
        <v>339</v>
      </c>
      <c r="K7" s="1112" t="s">
        <v>59</v>
      </c>
      <c r="L7" s="1112"/>
      <c r="M7" s="1112"/>
      <c r="N7" s="1112"/>
      <c r="O7" s="1113" t="s">
        <v>368</v>
      </c>
      <c r="P7" s="1112" t="s">
        <v>59</v>
      </c>
      <c r="Q7" s="1112"/>
      <c r="R7" s="1112"/>
      <c r="S7" s="1112"/>
      <c r="T7" s="1113" t="s">
        <v>369</v>
      </c>
      <c r="U7" s="1112" t="s">
        <v>59</v>
      </c>
      <c r="V7" s="1112"/>
      <c r="W7" s="1112"/>
      <c r="X7" s="1112"/>
      <c r="Y7" s="1111" t="s">
        <v>371</v>
      </c>
      <c r="Z7" s="1112" t="s">
        <v>59</v>
      </c>
      <c r="AA7" s="1112"/>
      <c r="AB7" s="1112"/>
      <c r="AC7" s="1112"/>
    </row>
    <row r="8" spans="1:29" ht="87" customHeight="1">
      <c r="A8" s="1114"/>
      <c r="B8" s="1115"/>
      <c r="C8" s="257" t="s">
        <v>176</v>
      </c>
      <c r="D8" s="257" t="s">
        <v>340</v>
      </c>
      <c r="E8" s="257" t="s">
        <v>477</v>
      </c>
      <c r="F8" s="257" t="s">
        <v>478</v>
      </c>
      <c r="G8" s="1113"/>
      <c r="H8" s="111" t="s">
        <v>341</v>
      </c>
      <c r="I8" s="111" t="s">
        <v>342</v>
      </c>
      <c r="J8" s="1113"/>
      <c r="K8" s="111" t="s">
        <v>341</v>
      </c>
      <c r="L8" s="259" t="s">
        <v>70</v>
      </c>
      <c r="M8" s="259" t="s">
        <v>1</v>
      </c>
      <c r="N8" s="111" t="s">
        <v>342</v>
      </c>
      <c r="O8" s="1113"/>
      <c r="P8" s="111" t="s">
        <v>341</v>
      </c>
      <c r="Q8" s="259" t="s">
        <v>70</v>
      </c>
      <c r="R8" s="259" t="s">
        <v>1</v>
      </c>
      <c r="S8" s="111" t="s">
        <v>342</v>
      </c>
      <c r="T8" s="1113"/>
      <c r="U8" s="111" t="s">
        <v>341</v>
      </c>
      <c r="V8" s="259" t="s">
        <v>70</v>
      </c>
      <c r="W8" s="259" t="s">
        <v>1</v>
      </c>
      <c r="X8" s="111" t="s">
        <v>342</v>
      </c>
      <c r="Y8" s="1111"/>
      <c r="Z8" s="111" t="s">
        <v>341</v>
      </c>
      <c r="AA8" s="259" t="s">
        <v>70</v>
      </c>
      <c r="AB8" s="259" t="s">
        <v>1</v>
      </c>
      <c r="AC8" s="111" t="s">
        <v>342</v>
      </c>
    </row>
    <row r="9" spans="1:29" s="189" customFormat="1" ht="20.45" customHeight="1">
      <c r="A9" s="186" t="s">
        <v>40</v>
      </c>
      <c r="B9" s="186" t="s">
        <v>41</v>
      </c>
      <c r="C9" s="187" t="s">
        <v>42</v>
      </c>
      <c r="D9" s="186" t="s">
        <v>43</v>
      </c>
      <c r="E9" s="186" t="s">
        <v>43</v>
      </c>
      <c r="F9" s="186" t="s">
        <v>44</v>
      </c>
      <c r="G9" s="187" t="s">
        <v>45</v>
      </c>
      <c r="H9" s="186" t="s">
        <v>46</v>
      </c>
      <c r="I9" s="186" t="s">
        <v>47</v>
      </c>
      <c r="J9" s="187" t="s">
        <v>53</v>
      </c>
      <c r="K9" s="186" t="s">
        <v>51</v>
      </c>
      <c r="L9" s="188"/>
      <c r="M9" s="188"/>
      <c r="N9" s="186" t="s">
        <v>48</v>
      </c>
      <c r="O9" s="187" t="s">
        <v>45</v>
      </c>
      <c r="P9" s="186" t="s">
        <v>46</v>
      </c>
      <c r="Q9" s="188"/>
      <c r="R9" s="188"/>
      <c r="S9" s="186" t="s">
        <v>47</v>
      </c>
      <c r="T9" s="187" t="s">
        <v>53</v>
      </c>
      <c r="U9" s="186" t="s">
        <v>51</v>
      </c>
      <c r="V9" s="188"/>
      <c r="W9" s="188"/>
      <c r="X9" s="186" t="s">
        <v>48</v>
      </c>
      <c r="Y9" s="186" t="s">
        <v>49</v>
      </c>
      <c r="Z9" s="186" t="s">
        <v>50</v>
      </c>
      <c r="AA9" s="186" t="s">
        <v>48</v>
      </c>
      <c r="AB9" s="186" t="s">
        <v>48</v>
      </c>
      <c r="AC9" s="186" t="s">
        <v>52</v>
      </c>
    </row>
    <row r="10" spans="1:29" s="192" customFormat="1" ht="28.5" customHeight="1">
      <c r="A10" s="190" t="s">
        <v>6</v>
      </c>
      <c r="B10" s="191" t="s">
        <v>343</v>
      </c>
      <c r="C10" s="164">
        <f>C11+C21</f>
        <v>24062155</v>
      </c>
      <c r="D10" s="190"/>
      <c r="E10" s="164">
        <f>E11+E21</f>
        <v>20188361.278000001</v>
      </c>
      <c r="F10" s="164">
        <v>2016865</v>
      </c>
      <c r="G10" s="164">
        <v>2016865</v>
      </c>
      <c r="H10" s="164">
        <v>2016865</v>
      </c>
      <c r="I10" s="164">
        <v>2016865</v>
      </c>
      <c r="J10" s="164">
        <v>2016865</v>
      </c>
      <c r="K10" s="164">
        <v>2016865</v>
      </c>
      <c r="L10" s="164">
        <v>2016865</v>
      </c>
      <c r="M10" s="164">
        <v>2016865</v>
      </c>
      <c r="N10" s="164">
        <v>2016865</v>
      </c>
      <c r="O10" s="164">
        <f>O11+O21</f>
        <v>1856928.7220000001</v>
      </c>
      <c r="P10" s="164">
        <f>P11+P21</f>
        <v>836929</v>
      </c>
      <c r="Q10" s="164">
        <v>2016865</v>
      </c>
      <c r="R10" s="164">
        <v>2016865</v>
      </c>
      <c r="S10" s="164">
        <f>S11+S21</f>
        <v>1019999.7220000001</v>
      </c>
      <c r="T10" s="164">
        <f>U10+X10</f>
        <v>457200</v>
      </c>
      <c r="U10" s="164">
        <f>V10+W10</f>
        <v>57200</v>
      </c>
      <c r="V10" s="164">
        <f>V11+V21</f>
        <v>19500</v>
      </c>
      <c r="W10" s="164">
        <f>W11+W21</f>
        <v>37700</v>
      </c>
      <c r="X10" s="164">
        <f>X11+X21</f>
        <v>400000</v>
      </c>
      <c r="Y10" s="164">
        <f>Z10+AC10</f>
        <v>1399728.7220000001</v>
      </c>
      <c r="Z10" s="164">
        <f>Z11+Z21</f>
        <v>779729</v>
      </c>
      <c r="AA10" s="216"/>
      <c r="AB10" s="216"/>
      <c r="AC10" s="164">
        <f>AC11+AC21</f>
        <v>619999.72200000007</v>
      </c>
    </row>
    <row r="11" spans="1:29" s="195" customFormat="1" ht="19.5">
      <c r="A11" s="193" t="s">
        <v>7</v>
      </c>
      <c r="B11" s="194" t="s">
        <v>344</v>
      </c>
      <c r="C11" s="165">
        <f>C12+C16+C19</f>
        <v>17449000</v>
      </c>
      <c r="D11" s="193"/>
      <c r="E11" s="165">
        <f>E12+E16+E19</f>
        <v>15580206</v>
      </c>
      <c r="F11" s="165">
        <v>1031865</v>
      </c>
      <c r="G11" s="165">
        <f>G12+G16+G19</f>
        <v>1868794</v>
      </c>
      <c r="H11" s="165">
        <f t="shared" ref="H11:K11" si="0">H12+H16+H19</f>
        <v>1868794</v>
      </c>
      <c r="I11" s="165"/>
      <c r="J11" s="165">
        <f t="shared" si="0"/>
        <v>1031865</v>
      </c>
      <c r="K11" s="165">
        <f t="shared" si="0"/>
        <v>1031865</v>
      </c>
      <c r="L11" s="166"/>
      <c r="M11" s="166"/>
      <c r="N11" s="165"/>
      <c r="O11" s="165">
        <f t="shared" ref="O11:P11" si="1">O12+O16+O19</f>
        <v>836929</v>
      </c>
      <c r="P11" s="165">
        <f t="shared" si="1"/>
        <v>836929</v>
      </c>
      <c r="Q11" s="166"/>
      <c r="R11" s="166"/>
      <c r="S11" s="165"/>
      <c r="T11" s="165">
        <f>T12+T16+T19</f>
        <v>57200</v>
      </c>
      <c r="U11" s="165">
        <f>V11+W11</f>
        <v>57200</v>
      </c>
      <c r="V11" s="166">
        <f>V12+V16+V19</f>
        <v>19500</v>
      </c>
      <c r="W11" s="166">
        <f t="shared" ref="W11" si="2">W12+W16+W19</f>
        <v>37700</v>
      </c>
      <c r="X11" s="166"/>
      <c r="Y11" s="217">
        <f>Z11+AC11</f>
        <v>779729</v>
      </c>
      <c r="Z11" s="165">
        <f t="shared" ref="Z11" si="3">Z12+Z16+Z19</f>
        <v>779729</v>
      </c>
      <c r="AA11" s="217"/>
      <c r="AB11" s="217"/>
      <c r="AC11" s="217"/>
    </row>
    <row r="12" spans="1:29">
      <c r="A12" s="196">
        <v>1</v>
      </c>
      <c r="B12" s="197" t="s">
        <v>345</v>
      </c>
      <c r="C12" s="167">
        <f>C13+C15</f>
        <v>6637000</v>
      </c>
      <c r="D12" s="196"/>
      <c r="E12" s="167">
        <f>E13+E15</f>
        <v>5728421</v>
      </c>
      <c r="F12" s="167">
        <v>620372</v>
      </c>
      <c r="G12" s="167">
        <f>G13+G15</f>
        <v>908579</v>
      </c>
      <c r="H12" s="167">
        <f>H13+H15</f>
        <v>908579</v>
      </c>
      <c r="I12" s="167"/>
      <c r="J12" s="167">
        <f t="shared" ref="J12:K12" si="4">J13+J15</f>
        <v>620372</v>
      </c>
      <c r="K12" s="167">
        <f t="shared" si="4"/>
        <v>620372</v>
      </c>
      <c r="L12" s="168"/>
      <c r="M12" s="168"/>
      <c r="N12" s="167"/>
      <c r="O12" s="167">
        <f t="shared" ref="O12:P12" si="5">O13+O15</f>
        <v>288207</v>
      </c>
      <c r="P12" s="167">
        <f t="shared" si="5"/>
        <v>288207</v>
      </c>
      <c r="Q12" s="168"/>
      <c r="R12" s="168"/>
      <c r="S12" s="167"/>
      <c r="T12" s="167">
        <f t="shared" ref="T12" si="6">T13+T15</f>
        <v>19500</v>
      </c>
      <c r="U12" s="167">
        <f>V12+W12</f>
        <v>19500</v>
      </c>
      <c r="V12" s="168">
        <f>V13+V15</f>
        <v>19500</v>
      </c>
      <c r="W12" s="168">
        <f t="shared" ref="W12" si="7">W13+W15</f>
        <v>0</v>
      </c>
      <c r="X12" s="168"/>
      <c r="Y12" s="218">
        <f>Z12+AC12</f>
        <v>268707</v>
      </c>
      <c r="Z12" s="167">
        <f t="shared" ref="Z12" si="8">Z13+Z15</f>
        <v>268707</v>
      </c>
      <c r="AA12" s="218"/>
      <c r="AB12" s="218"/>
      <c r="AC12" s="218"/>
    </row>
    <row r="13" spans="1:29" s="200" customFormat="1">
      <c r="A13" s="198"/>
      <c r="B13" s="199" t="s">
        <v>449</v>
      </c>
      <c r="C13" s="168">
        <v>4009000</v>
      </c>
      <c r="D13" s="198"/>
      <c r="E13" s="168">
        <v>3100421</v>
      </c>
      <c r="F13" s="168">
        <v>620372</v>
      </c>
      <c r="G13" s="168">
        <f t="shared" ref="G13:G22" si="9">H13+I13</f>
        <v>908579</v>
      </c>
      <c r="H13" s="168">
        <f>C13-E13</f>
        <v>908579</v>
      </c>
      <c r="I13" s="168"/>
      <c r="J13" s="168">
        <f t="shared" ref="J13" si="10">K13+N13</f>
        <v>620372</v>
      </c>
      <c r="K13" s="168">
        <f>'[1]PL2-Chi tiet DA dot 2'!M12</f>
        <v>620372</v>
      </c>
      <c r="L13" s="168"/>
      <c r="M13" s="168"/>
      <c r="N13" s="168"/>
      <c r="O13" s="168">
        <f t="shared" ref="O13:O14" si="11">P13+S13</f>
        <v>288207</v>
      </c>
      <c r="P13" s="168">
        <f>H13-K13</f>
        <v>288207</v>
      </c>
      <c r="Q13" s="168">
        <f>P13</f>
        <v>288207</v>
      </c>
      <c r="R13" s="168"/>
      <c r="S13" s="168"/>
      <c r="T13" s="168">
        <f t="shared" ref="T13:T14" si="12">U13+X13</f>
        <v>19500</v>
      </c>
      <c r="U13" s="168">
        <f t="shared" ref="U13:U26" si="13">V13+W13</f>
        <v>19500</v>
      </c>
      <c r="V13" s="168">
        <f>'PL01_Chi tiet-Dot 3'!J14</f>
        <v>19500</v>
      </c>
      <c r="W13" s="168"/>
      <c r="X13" s="168"/>
      <c r="Y13" s="219">
        <f t="shared" ref="Y13:Y21" si="14">Z13+AC13</f>
        <v>268707</v>
      </c>
      <c r="Z13" s="219">
        <f>P13-U13</f>
        <v>268707</v>
      </c>
      <c r="AA13" s="219">
        <f>Q13-V13</f>
        <v>268707</v>
      </c>
      <c r="AB13" s="219"/>
      <c r="AC13" s="219"/>
    </row>
    <row r="14" spans="1:29" s="200" customFormat="1">
      <c r="A14" s="198"/>
      <c r="B14" s="199" t="s">
        <v>450</v>
      </c>
      <c r="C14" s="168"/>
      <c r="D14" s="198"/>
      <c r="E14" s="168"/>
      <c r="F14" s="168"/>
      <c r="G14" s="168"/>
      <c r="H14" s="168"/>
      <c r="I14" s="168"/>
      <c r="J14" s="168"/>
      <c r="K14" s="168"/>
      <c r="L14" s="168"/>
      <c r="M14" s="168"/>
      <c r="N14" s="168"/>
      <c r="O14" s="168">
        <f t="shared" si="11"/>
        <v>151207</v>
      </c>
      <c r="P14" s="168">
        <f>Q14+R14</f>
        <v>151207</v>
      </c>
      <c r="Q14" s="168">
        <v>151207</v>
      </c>
      <c r="R14" s="168"/>
      <c r="S14" s="168"/>
      <c r="T14" s="168">
        <f t="shared" si="12"/>
        <v>0</v>
      </c>
      <c r="U14" s="168">
        <f>V14+W14</f>
        <v>0</v>
      </c>
      <c r="V14" s="168"/>
      <c r="W14" s="168"/>
      <c r="X14" s="168"/>
      <c r="Y14" s="219">
        <f t="shared" si="14"/>
        <v>151207</v>
      </c>
      <c r="Z14" s="219">
        <f>AA14+AB14</f>
        <v>151207</v>
      </c>
      <c r="AA14" s="219">
        <f>Q14-V14</f>
        <v>151207</v>
      </c>
      <c r="AB14" s="219"/>
      <c r="AC14" s="219"/>
    </row>
    <row r="15" spans="1:29" s="200" customFormat="1" ht="19.5">
      <c r="A15" s="198"/>
      <c r="B15" s="199" t="s">
        <v>451</v>
      </c>
      <c r="C15" s="168">
        <v>2628000</v>
      </c>
      <c r="D15" s="198"/>
      <c r="E15" s="168">
        <v>2628000</v>
      </c>
      <c r="F15" s="168"/>
      <c r="G15" s="215"/>
      <c r="H15" s="168"/>
      <c r="I15" s="168"/>
      <c r="J15" s="215"/>
      <c r="K15" s="168"/>
      <c r="L15" s="168"/>
      <c r="M15" s="168"/>
      <c r="N15" s="168"/>
      <c r="O15" s="215"/>
      <c r="P15" s="168"/>
      <c r="Q15" s="168"/>
      <c r="R15" s="168"/>
      <c r="S15" s="168"/>
      <c r="T15" s="215"/>
      <c r="U15" s="168">
        <f t="shared" si="13"/>
        <v>0</v>
      </c>
      <c r="V15" s="168"/>
      <c r="W15" s="168"/>
      <c r="X15" s="168"/>
      <c r="Y15" s="219">
        <f t="shared" si="14"/>
        <v>0</v>
      </c>
      <c r="Z15" s="219"/>
      <c r="AA15" s="219"/>
      <c r="AB15" s="219"/>
      <c r="AC15" s="219"/>
    </row>
    <row r="16" spans="1:29">
      <c r="A16" s="196">
        <v>2</v>
      </c>
      <c r="B16" s="197" t="s">
        <v>346</v>
      </c>
      <c r="C16" s="167">
        <f>C17+C18</f>
        <v>3287000</v>
      </c>
      <c r="D16" s="196"/>
      <c r="E16" s="167">
        <f>E17+E18</f>
        <v>3287000</v>
      </c>
      <c r="F16" s="167"/>
      <c r="G16" s="169"/>
      <c r="H16" s="167"/>
      <c r="I16" s="167"/>
      <c r="J16" s="169"/>
      <c r="K16" s="167"/>
      <c r="L16" s="168"/>
      <c r="M16" s="168"/>
      <c r="N16" s="167"/>
      <c r="O16" s="169"/>
      <c r="P16" s="167"/>
      <c r="Q16" s="168"/>
      <c r="R16" s="168"/>
      <c r="S16" s="167"/>
      <c r="T16" s="169"/>
      <c r="U16" s="167">
        <f t="shared" si="13"/>
        <v>0</v>
      </c>
      <c r="V16" s="168"/>
      <c r="W16" s="168"/>
      <c r="X16" s="167"/>
      <c r="Y16" s="218">
        <f t="shared" si="14"/>
        <v>0</v>
      </c>
      <c r="Z16" s="218"/>
      <c r="AA16" s="218"/>
      <c r="AB16" s="218"/>
      <c r="AC16" s="218"/>
    </row>
    <row r="17" spans="1:29" s="200" customFormat="1" ht="19.5">
      <c r="A17" s="198"/>
      <c r="B17" s="199" t="s">
        <v>452</v>
      </c>
      <c r="C17" s="168">
        <v>500000</v>
      </c>
      <c r="D17" s="198"/>
      <c r="E17" s="168">
        <v>500000</v>
      </c>
      <c r="F17" s="168"/>
      <c r="G17" s="215"/>
      <c r="H17" s="168"/>
      <c r="I17" s="168"/>
      <c r="J17" s="215"/>
      <c r="K17" s="168"/>
      <c r="L17" s="168"/>
      <c r="M17" s="168"/>
      <c r="N17" s="168"/>
      <c r="O17" s="215"/>
      <c r="P17" s="168"/>
      <c r="Q17" s="168"/>
      <c r="R17" s="168"/>
      <c r="S17" s="168"/>
      <c r="T17" s="215"/>
      <c r="U17" s="168">
        <f t="shared" si="13"/>
        <v>0</v>
      </c>
      <c r="V17" s="168"/>
      <c r="W17" s="168"/>
      <c r="X17" s="168"/>
      <c r="Y17" s="219">
        <f t="shared" si="14"/>
        <v>0</v>
      </c>
      <c r="Z17" s="219"/>
      <c r="AA17" s="219"/>
      <c r="AB17" s="219"/>
      <c r="AC17" s="219"/>
    </row>
    <row r="18" spans="1:29" s="200" customFormat="1" ht="19.5">
      <c r="A18" s="198"/>
      <c r="B18" s="199" t="s">
        <v>451</v>
      </c>
      <c r="C18" s="168">
        <v>2787000</v>
      </c>
      <c r="D18" s="198"/>
      <c r="E18" s="168">
        <v>2787000</v>
      </c>
      <c r="F18" s="168"/>
      <c r="G18" s="215"/>
      <c r="H18" s="168"/>
      <c r="I18" s="168"/>
      <c r="J18" s="215"/>
      <c r="K18" s="168"/>
      <c r="L18" s="168"/>
      <c r="M18" s="168"/>
      <c r="N18" s="168"/>
      <c r="O18" s="215"/>
      <c r="P18" s="168"/>
      <c r="Q18" s="168"/>
      <c r="R18" s="168"/>
      <c r="S18" s="168"/>
      <c r="T18" s="215"/>
      <c r="U18" s="168">
        <f t="shared" si="13"/>
        <v>0</v>
      </c>
      <c r="V18" s="168"/>
      <c r="W18" s="168"/>
      <c r="X18" s="168"/>
      <c r="Y18" s="219">
        <f t="shared" si="14"/>
        <v>0</v>
      </c>
      <c r="Z18" s="219"/>
      <c r="AA18" s="219"/>
      <c r="AB18" s="219"/>
      <c r="AC18" s="219"/>
    </row>
    <row r="19" spans="1:29">
      <c r="A19" s="196">
        <v>3</v>
      </c>
      <c r="B19" s="197" t="s">
        <v>347</v>
      </c>
      <c r="C19" s="167">
        <v>7525000</v>
      </c>
      <c r="D19" s="196"/>
      <c r="E19" s="167">
        <v>6564785</v>
      </c>
      <c r="F19" s="167">
        <v>411493</v>
      </c>
      <c r="G19" s="167">
        <f t="shared" si="9"/>
        <v>960215</v>
      </c>
      <c r="H19" s="167">
        <f>C19-E19</f>
        <v>960215</v>
      </c>
      <c r="I19" s="167"/>
      <c r="J19" s="167">
        <f>K19+N19</f>
        <v>411493</v>
      </c>
      <c r="K19" s="167">
        <f>'[1]PL2-Chi tiet DA dot 2'!N12</f>
        <v>411493</v>
      </c>
      <c r="L19" s="168"/>
      <c r="M19" s="168"/>
      <c r="N19" s="167"/>
      <c r="O19" s="167">
        <f>P19+S19</f>
        <v>548722</v>
      </c>
      <c r="P19" s="167">
        <f>H19-K19</f>
        <v>548722</v>
      </c>
      <c r="Q19" s="168"/>
      <c r="R19" s="168">
        <f>P19</f>
        <v>548722</v>
      </c>
      <c r="S19" s="167"/>
      <c r="T19" s="167">
        <f>U19+X19</f>
        <v>37700</v>
      </c>
      <c r="U19" s="167">
        <f t="shared" si="13"/>
        <v>37700</v>
      </c>
      <c r="V19" s="168"/>
      <c r="W19" s="168">
        <f>W28</f>
        <v>37700</v>
      </c>
      <c r="X19" s="167"/>
      <c r="Y19" s="218">
        <f t="shared" si="14"/>
        <v>511022</v>
      </c>
      <c r="Z19" s="218">
        <f>P19-U19</f>
        <v>511022</v>
      </c>
      <c r="AA19" s="218"/>
      <c r="AB19" s="218">
        <f>R19-W19</f>
        <v>511022</v>
      </c>
      <c r="AC19" s="218"/>
    </row>
    <row r="20" spans="1:29">
      <c r="A20" s="196"/>
      <c r="B20" s="197" t="s">
        <v>450</v>
      </c>
      <c r="C20" s="167"/>
      <c r="D20" s="196"/>
      <c r="E20" s="167"/>
      <c r="F20" s="167"/>
      <c r="G20" s="167"/>
      <c r="H20" s="167"/>
      <c r="I20" s="167"/>
      <c r="J20" s="167"/>
      <c r="K20" s="167"/>
      <c r="L20" s="168"/>
      <c r="M20" s="168"/>
      <c r="N20" s="167"/>
      <c r="O20" s="167">
        <f>P20+S20</f>
        <v>255822</v>
      </c>
      <c r="P20" s="167">
        <f>Q20+R20</f>
        <v>255822</v>
      </c>
      <c r="Q20" s="168"/>
      <c r="R20" s="168">
        <v>255822</v>
      </c>
      <c r="S20" s="167"/>
      <c r="T20" s="167">
        <f>U20+X20</f>
        <v>0</v>
      </c>
      <c r="U20" s="167">
        <f>V20+W20</f>
        <v>0</v>
      </c>
      <c r="V20" s="168"/>
      <c r="W20" s="168"/>
      <c r="X20" s="167"/>
      <c r="Y20" s="218">
        <f t="shared" si="14"/>
        <v>255822</v>
      </c>
      <c r="Z20" s="218">
        <f>P20-U20</f>
        <v>255822</v>
      </c>
      <c r="AA20" s="218"/>
      <c r="AB20" s="218">
        <f>R20-W20</f>
        <v>255822</v>
      </c>
      <c r="AC20" s="218"/>
    </row>
    <row r="21" spans="1:29" s="195" customFormat="1" ht="19.5">
      <c r="A21" s="193" t="s">
        <v>8</v>
      </c>
      <c r="B21" s="194" t="s">
        <v>348</v>
      </c>
      <c r="C21" s="165">
        <f>C22+C23</f>
        <v>6613155</v>
      </c>
      <c r="D21" s="193"/>
      <c r="E21" s="165">
        <f>E22+E23</f>
        <v>4608155.2779999999</v>
      </c>
      <c r="F21" s="165">
        <v>985000</v>
      </c>
      <c r="G21" s="165">
        <f>G22+G23</f>
        <v>2004999.7220000001</v>
      </c>
      <c r="H21" s="165"/>
      <c r="I21" s="165">
        <f t="shared" ref="I21:J21" si="15">I22+I23</f>
        <v>2004999.7220000001</v>
      </c>
      <c r="J21" s="165">
        <f t="shared" si="15"/>
        <v>985000</v>
      </c>
      <c r="K21" s="165"/>
      <c r="L21" s="166"/>
      <c r="M21" s="166"/>
      <c r="N21" s="165">
        <f t="shared" ref="N21:O21" si="16">N22+N23</f>
        <v>985000</v>
      </c>
      <c r="O21" s="165">
        <f t="shared" si="16"/>
        <v>1019999.7220000001</v>
      </c>
      <c r="P21" s="165"/>
      <c r="Q21" s="166"/>
      <c r="R21" s="166"/>
      <c r="S21" s="165">
        <f t="shared" ref="S21" si="17">S22+S23</f>
        <v>1019999.7220000001</v>
      </c>
      <c r="T21" s="165">
        <f>U21+X21</f>
        <v>400000</v>
      </c>
      <c r="U21" s="165">
        <f t="shared" si="13"/>
        <v>0</v>
      </c>
      <c r="V21" s="166"/>
      <c r="W21" s="166"/>
      <c r="X21" s="165">
        <f t="shared" ref="X21" si="18">X22+X23</f>
        <v>400000</v>
      </c>
      <c r="Y21" s="217">
        <f t="shared" si="14"/>
        <v>619999.72200000007</v>
      </c>
      <c r="Z21" s="217"/>
      <c r="AA21" s="217"/>
      <c r="AB21" s="217"/>
      <c r="AC21" s="165">
        <f t="shared" ref="AC21" si="19">AC22+AC23</f>
        <v>619999.72200000007</v>
      </c>
    </row>
    <row r="22" spans="1:29">
      <c r="A22" s="196">
        <v>1</v>
      </c>
      <c r="B22" s="197" t="s">
        <v>349</v>
      </c>
      <c r="C22" s="167">
        <v>5806155</v>
      </c>
      <c r="D22" s="196"/>
      <c r="E22" s="167">
        <v>3801155.2779999999</v>
      </c>
      <c r="F22" s="167">
        <v>985000</v>
      </c>
      <c r="G22" s="167">
        <f t="shared" si="9"/>
        <v>2004999.7220000001</v>
      </c>
      <c r="H22" s="167"/>
      <c r="I22" s="167">
        <f>C22-E22</f>
        <v>2004999.7220000001</v>
      </c>
      <c r="J22" s="167">
        <f>K22+N22</f>
        <v>985000</v>
      </c>
      <c r="K22" s="167"/>
      <c r="L22" s="168"/>
      <c r="M22" s="168"/>
      <c r="N22" s="167">
        <f>'[1]PL2-Chi tiet DA dot 2'!O12</f>
        <v>985000</v>
      </c>
      <c r="O22" s="167">
        <f>P22+S22</f>
        <v>1019999.7220000001</v>
      </c>
      <c r="P22" s="167"/>
      <c r="Q22" s="168"/>
      <c r="R22" s="168"/>
      <c r="S22" s="167">
        <f>I22-N22</f>
        <v>1019999.7220000001</v>
      </c>
      <c r="T22" s="167">
        <f>U22+X22</f>
        <v>400000</v>
      </c>
      <c r="U22" s="167">
        <f t="shared" si="13"/>
        <v>0</v>
      </c>
      <c r="V22" s="168"/>
      <c r="W22" s="168"/>
      <c r="X22" s="167">
        <f>'PL01_Chi tiet-Dot 3'!L14</f>
        <v>400000</v>
      </c>
      <c r="Y22" s="218">
        <f>Z22+AC22</f>
        <v>619999.72200000007</v>
      </c>
      <c r="Z22" s="218"/>
      <c r="AA22" s="218"/>
      <c r="AB22" s="218"/>
      <c r="AC22" s="218">
        <f>S22-X22</f>
        <v>619999.72200000007</v>
      </c>
    </row>
    <row r="23" spans="1:29">
      <c r="A23" s="196">
        <v>2</v>
      </c>
      <c r="B23" s="197" t="s">
        <v>25</v>
      </c>
      <c r="C23" s="167">
        <v>807000</v>
      </c>
      <c r="D23" s="196"/>
      <c r="E23" s="167">
        <v>807000</v>
      </c>
      <c r="F23" s="167"/>
      <c r="G23" s="169"/>
      <c r="H23" s="167"/>
      <c r="I23" s="167"/>
      <c r="J23" s="169"/>
      <c r="K23" s="167"/>
      <c r="L23" s="168"/>
      <c r="M23" s="168"/>
      <c r="N23" s="167"/>
      <c r="O23" s="169"/>
      <c r="P23" s="167"/>
      <c r="Q23" s="168"/>
      <c r="R23" s="168"/>
      <c r="S23" s="167"/>
      <c r="T23" s="169"/>
      <c r="U23" s="167">
        <f t="shared" si="13"/>
        <v>0</v>
      </c>
      <c r="V23" s="168"/>
      <c r="W23" s="168"/>
      <c r="X23" s="167"/>
      <c r="Y23" s="218"/>
      <c r="Z23" s="218"/>
      <c r="AA23" s="218"/>
      <c r="AB23" s="218"/>
      <c r="AC23" s="218"/>
    </row>
    <row r="24" spans="1:29">
      <c r="A24" s="196"/>
      <c r="B24" s="197"/>
      <c r="C24" s="167"/>
      <c r="D24" s="196"/>
      <c r="E24" s="167"/>
      <c r="F24" s="167"/>
      <c r="G24" s="169"/>
      <c r="H24" s="167"/>
      <c r="I24" s="167"/>
      <c r="J24" s="169"/>
      <c r="K24" s="167"/>
      <c r="L24" s="168"/>
      <c r="M24" s="168"/>
      <c r="N24" s="167"/>
      <c r="O24" s="169"/>
      <c r="P24" s="167"/>
      <c r="Q24" s="168"/>
      <c r="R24" s="168"/>
      <c r="S24" s="167"/>
      <c r="T24" s="169"/>
      <c r="U24" s="167">
        <f t="shared" si="13"/>
        <v>0</v>
      </c>
      <c r="V24" s="168"/>
      <c r="W24" s="168"/>
      <c r="X24" s="167"/>
      <c r="Y24" s="218"/>
      <c r="Z24" s="218"/>
      <c r="AA24" s="218"/>
      <c r="AB24" s="218"/>
      <c r="AC24" s="218"/>
    </row>
    <row r="25" spans="1:29">
      <c r="A25" s="196"/>
      <c r="B25" s="199" t="s">
        <v>350</v>
      </c>
      <c r="C25" s="201"/>
      <c r="D25" s="198"/>
      <c r="E25" s="198"/>
      <c r="F25" s="198"/>
      <c r="G25" s="201"/>
      <c r="H25" s="198"/>
      <c r="I25" s="198"/>
      <c r="J25" s="201"/>
      <c r="K25" s="198"/>
      <c r="L25" s="198"/>
      <c r="M25" s="198"/>
      <c r="N25" s="198"/>
      <c r="O25" s="201"/>
      <c r="P25" s="198"/>
      <c r="Q25" s="198"/>
      <c r="R25" s="198"/>
      <c r="S25" s="198"/>
      <c r="T25" s="201"/>
      <c r="U25" s="167">
        <f t="shared" si="13"/>
        <v>0</v>
      </c>
      <c r="V25" s="198"/>
      <c r="W25" s="198"/>
      <c r="X25" s="198"/>
      <c r="Y25" s="218"/>
      <c r="Z25" s="218"/>
      <c r="AA25" s="218"/>
      <c r="AB25" s="218"/>
      <c r="AC25" s="218"/>
    </row>
    <row r="26" spans="1:29" s="202" customFormat="1" ht="75">
      <c r="A26" s="196"/>
      <c r="B26" s="203" t="s">
        <v>351</v>
      </c>
      <c r="C26" s="168">
        <f>C13+C19+C21</f>
        <v>18147155</v>
      </c>
      <c r="D26" s="198"/>
      <c r="E26" s="168">
        <f>E13+E19+E21</f>
        <v>14273361.278000001</v>
      </c>
      <c r="F26" s="168"/>
      <c r="G26" s="168">
        <f>G13+G19+G21</f>
        <v>3873793.7220000001</v>
      </c>
      <c r="H26" s="168">
        <f>H13+H19+H21</f>
        <v>1868794</v>
      </c>
      <c r="I26" s="168">
        <f>I13+I19+I21</f>
        <v>2004999.7220000001</v>
      </c>
      <c r="J26" s="168"/>
      <c r="K26" s="168"/>
      <c r="L26" s="168"/>
      <c r="M26" s="168"/>
      <c r="N26" s="168"/>
      <c r="O26" s="168"/>
      <c r="P26" s="168"/>
      <c r="Q26" s="168"/>
      <c r="R26" s="168"/>
      <c r="S26" s="168"/>
      <c r="T26" s="168"/>
      <c r="U26" s="167">
        <f t="shared" si="13"/>
        <v>0</v>
      </c>
      <c r="V26" s="168"/>
      <c r="W26" s="168"/>
      <c r="X26" s="168"/>
      <c r="Y26" s="218"/>
      <c r="Z26" s="218"/>
      <c r="AA26" s="218"/>
      <c r="AB26" s="218"/>
      <c r="AC26" s="218"/>
    </row>
    <row r="27" spans="1:29">
      <c r="A27" s="196"/>
      <c r="B27" s="203"/>
      <c r="C27" s="168"/>
      <c r="D27" s="198"/>
      <c r="E27" s="168"/>
      <c r="F27" s="168"/>
      <c r="G27" s="168"/>
      <c r="H27" s="168"/>
      <c r="I27" s="168"/>
      <c r="J27" s="168"/>
      <c r="K27" s="168"/>
      <c r="L27" s="168"/>
      <c r="M27" s="168"/>
      <c r="N27" s="168"/>
      <c r="O27" s="168"/>
      <c r="P27" s="168"/>
      <c r="Q27" s="168"/>
      <c r="R27" s="168"/>
      <c r="S27" s="168"/>
      <c r="T27" s="168"/>
      <c r="U27" s="168"/>
      <c r="V27" s="168"/>
      <c r="W27" s="168"/>
      <c r="X27" s="168"/>
      <c r="Y27" s="218"/>
      <c r="Z27" s="218"/>
      <c r="AA27" s="218"/>
      <c r="AB27" s="218"/>
      <c r="AC27" s="218"/>
    </row>
    <row r="28" spans="1:29" s="192" customFormat="1" ht="19.5">
      <c r="A28" s="204" t="s">
        <v>457</v>
      </c>
      <c r="B28" s="204" t="s">
        <v>352</v>
      </c>
      <c r="C28" s="170">
        <f>C29+C30+C31+C32</f>
        <v>18147155</v>
      </c>
      <c r="D28" s="172">
        <f t="shared" ref="D28:S28" si="20">D29+D30+D31+D32</f>
        <v>1</v>
      </c>
      <c r="E28" s="170">
        <f t="shared" si="20"/>
        <v>14273361.278000001</v>
      </c>
      <c r="F28" s="170">
        <v>2016865</v>
      </c>
      <c r="G28" s="170">
        <f t="shared" si="20"/>
        <v>3873794</v>
      </c>
      <c r="H28" s="170">
        <f t="shared" si="20"/>
        <v>1868794</v>
      </c>
      <c r="I28" s="170">
        <f t="shared" si="20"/>
        <v>2005000</v>
      </c>
      <c r="J28" s="170">
        <f t="shared" si="20"/>
        <v>2016865</v>
      </c>
      <c r="K28" s="170">
        <f t="shared" si="20"/>
        <v>1031865</v>
      </c>
      <c r="L28" s="171">
        <f t="shared" si="20"/>
        <v>620372</v>
      </c>
      <c r="M28" s="171">
        <f t="shared" si="20"/>
        <v>411493</v>
      </c>
      <c r="N28" s="170">
        <f t="shared" si="20"/>
        <v>985000</v>
      </c>
      <c r="O28" s="170">
        <f t="shared" si="20"/>
        <v>1856929</v>
      </c>
      <c r="P28" s="170">
        <f t="shared" si="20"/>
        <v>836929</v>
      </c>
      <c r="Q28" s="171">
        <f t="shared" si="20"/>
        <v>0</v>
      </c>
      <c r="R28" s="171">
        <f t="shared" si="20"/>
        <v>0</v>
      </c>
      <c r="S28" s="170">
        <f t="shared" si="20"/>
        <v>1020000</v>
      </c>
      <c r="T28" s="170">
        <f t="shared" ref="T28:AC28" si="21">T29+T30+T31+T32</f>
        <v>457200</v>
      </c>
      <c r="U28" s="170">
        <f t="shared" si="21"/>
        <v>57200</v>
      </c>
      <c r="V28" s="171">
        <f t="shared" si="21"/>
        <v>19500</v>
      </c>
      <c r="W28" s="171">
        <f t="shared" si="21"/>
        <v>37700</v>
      </c>
      <c r="X28" s="170">
        <f t="shared" si="21"/>
        <v>400000</v>
      </c>
      <c r="Y28" s="170">
        <f t="shared" si="21"/>
        <v>1399729</v>
      </c>
      <c r="Z28" s="170">
        <f t="shared" si="21"/>
        <v>779729</v>
      </c>
      <c r="AA28" s="170">
        <f t="shared" si="21"/>
        <v>0</v>
      </c>
      <c r="AB28" s="170">
        <f t="shared" si="21"/>
        <v>0</v>
      </c>
      <c r="AC28" s="170">
        <f t="shared" si="21"/>
        <v>620000</v>
      </c>
    </row>
    <row r="29" spans="1:29" s="195" customFormat="1" ht="19.5">
      <c r="A29" s="205" t="s">
        <v>7</v>
      </c>
      <c r="B29" s="206" t="s">
        <v>353</v>
      </c>
      <c r="C29" s="172">
        <v>56000</v>
      </c>
      <c r="D29" s="172"/>
      <c r="E29" s="172">
        <v>56000</v>
      </c>
      <c r="F29" s="172"/>
      <c r="G29" s="172"/>
      <c r="H29" s="172"/>
      <c r="I29" s="172"/>
      <c r="J29" s="172"/>
      <c r="K29" s="172"/>
      <c r="L29" s="173"/>
      <c r="M29" s="173"/>
      <c r="N29" s="172"/>
      <c r="O29" s="172"/>
      <c r="P29" s="172"/>
      <c r="Q29" s="173"/>
      <c r="R29" s="173"/>
      <c r="S29" s="172"/>
      <c r="T29" s="172"/>
      <c r="U29" s="172"/>
      <c r="V29" s="173"/>
      <c r="W29" s="173"/>
      <c r="X29" s="172"/>
      <c r="Y29" s="217">
        <f>Z29+AC29</f>
        <v>0</v>
      </c>
      <c r="Z29" s="217"/>
      <c r="AA29" s="217"/>
      <c r="AB29" s="217"/>
      <c r="AC29" s="217"/>
    </row>
    <row r="30" spans="1:29" s="195" customFormat="1" ht="19.5">
      <c r="A30" s="205" t="s">
        <v>8</v>
      </c>
      <c r="B30" s="206" t="s">
        <v>354</v>
      </c>
      <c r="C30" s="172">
        <v>200000</v>
      </c>
      <c r="D30" s="172"/>
      <c r="E30" s="172">
        <v>200000</v>
      </c>
      <c r="F30" s="172"/>
      <c r="G30" s="172"/>
      <c r="H30" s="172"/>
      <c r="I30" s="172"/>
      <c r="J30" s="172"/>
      <c r="K30" s="172"/>
      <c r="L30" s="173"/>
      <c r="M30" s="173"/>
      <c r="N30" s="172"/>
      <c r="O30" s="172"/>
      <c r="P30" s="172"/>
      <c r="Q30" s="173"/>
      <c r="R30" s="173"/>
      <c r="S30" s="172"/>
      <c r="T30" s="172"/>
      <c r="U30" s="172"/>
      <c r="V30" s="173"/>
      <c r="W30" s="173"/>
      <c r="X30" s="172"/>
      <c r="Y30" s="217">
        <f t="shared" ref="Y30:Y54" si="22">Z30+AC30</f>
        <v>0</v>
      </c>
      <c r="Z30" s="217"/>
      <c r="AA30" s="217"/>
      <c r="AB30" s="217"/>
      <c r="AC30" s="217"/>
    </row>
    <row r="31" spans="1:29" s="195" customFormat="1" ht="19.5">
      <c r="A31" s="205" t="s">
        <v>10</v>
      </c>
      <c r="B31" s="206" t="s">
        <v>355</v>
      </c>
      <c r="C31" s="172">
        <v>114276</v>
      </c>
      <c r="D31" s="172"/>
      <c r="E31" s="172">
        <v>114276.27799999999</v>
      </c>
      <c r="F31" s="172"/>
      <c r="G31" s="172"/>
      <c r="H31" s="172"/>
      <c r="I31" s="172"/>
      <c r="J31" s="172"/>
      <c r="K31" s="172"/>
      <c r="L31" s="173"/>
      <c r="M31" s="173"/>
      <c r="N31" s="172"/>
      <c r="O31" s="172"/>
      <c r="P31" s="172"/>
      <c r="Q31" s="173"/>
      <c r="R31" s="173"/>
      <c r="S31" s="172"/>
      <c r="T31" s="172"/>
      <c r="U31" s="172"/>
      <c r="V31" s="173"/>
      <c r="W31" s="173"/>
      <c r="X31" s="172"/>
      <c r="Y31" s="217">
        <f t="shared" si="22"/>
        <v>0</v>
      </c>
      <c r="Z31" s="217"/>
      <c r="AA31" s="217"/>
      <c r="AB31" s="217"/>
      <c r="AC31" s="217"/>
    </row>
    <row r="32" spans="1:29" s="195" customFormat="1" ht="19.5">
      <c r="A32" s="205" t="s">
        <v>9</v>
      </c>
      <c r="B32" s="206" t="s">
        <v>11</v>
      </c>
      <c r="C32" s="172">
        <f>C33+C34+C35+C36+C37+C38+C40+C41+C42+C44+C53+C54</f>
        <v>17776879</v>
      </c>
      <c r="D32" s="172">
        <f t="shared" ref="D32:S32" si="23">D33+D34+D35+D36+D37+D38+D40+D41+D42+D44+D53+D54</f>
        <v>1</v>
      </c>
      <c r="E32" s="172">
        <f t="shared" si="23"/>
        <v>13903085</v>
      </c>
      <c r="F32" s="172">
        <v>2016865</v>
      </c>
      <c r="G32" s="172">
        <f t="shared" si="23"/>
        <v>3873794</v>
      </c>
      <c r="H32" s="172">
        <f t="shared" si="23"/>
        <v>1868794</v>
      </c>
      <c r="I32" s="172">
        <f t="shared" si="23"/>
        <v>2005000</v>
      </c>
      <c r="J32" s="172">
        <f t="shared" si="23"/>
        <v>2016865</v>
      </c>
      <c r="K32" s="172">
        <f t="shared" si="23"/>
        <v>1031865</v>
      </c>
      <c r="L32" s="173">
        <f t="shared" si="23"/>
        <v>620372</v>
      </c>
      <c r="M32" s="173">
        <f t="shared" si="23"/>
        <v>411493</v>
      </c>
      <c r="N32" s="172">
        <f t="shared" si="23"/>
        <v>985000</v>
      </c>
      <c r="O32" s="172">
        <f t="shared" si="23"/>
        <v>1856929</v>
      </c>
      <c r="P32" s="172">
        <f t="shared" si="23"/>
        <v>836929</v>
      </c>
      <c r="Q32" s="173">
        <f t="shared" si="23"/>
        <v>0</v>
      </c>
      <c r="R32" s="173">
        <f t="shared" si="23"/>
        <v>0</v>
      </c>
      <c r="S32" s="172">
        <f t="shared" si="23"/>
        <v>1020000</v>
      </c>
      <c r="T32" s="172">
        <f t="shared" ref="T32:AC32" si="24">T33+T34+T35+T36+T37+T38+T40+T41+T42+T44+T53+T54</f>
        <v>457200</v>
      </c>
      <c r="U32" s="172">
        <f t="shared" si="24"/>
        <v>57200</v>
      </c>
      <c r="V32" s="173">
        <f t="shared" si="24"/>
        <v>19500</v>
      </c>
      <c r="W32" s="173">
        <f t="shared" si="24"/>
        <v>37700</v>
      </c>
      <c r="X32" s="172">
        <f t="shared" si="24"/>
        <v>400000</v>
      </c>
      <c r="Y32" s="217">
        <f t="shared" si="22"/>
        <v>1399729</v>
      </c>
      <c r="Z32" s="172">
        <f t="shared" si="24"/>
        <v>779729</v>
      </c>
      <c r="AA32" s="172">
        <f t="shared" si="24"/>
        <v>0</v>
      </c>
      <c r="AB32" s="172">
        <f t="shared" si="24"/>
        <v>0</v>
      </c>
      <c r="AC32" s="172">
        <f t="shared" si="24"/>
        <v>620000</v>
      </c>
    </row>
    <row r="33" spans="1:29">
      <c r="A33" s="207">
        <v>1</v>
      </c>
      <c r="B33" s="208" t="s">
        <v>15</v>
      </c>
      <c r="C33" s="174">
        <v>375100</v>
      </c>
      <c r="D33" s="174">
        <f>C33/$C$32</f>
        <v>2.110044175920869E-2</v>
      </c>
      <c r="E33" s="174">
        <v>279100</v>
      </c>
      <c r="F33" s="174"/>
      <c r="G33" s="174">
        <f>C33-E33</f>
        <v>96000</v>
      </c>
      <c r="H33" s="174">
        <f t="shared" ref="H33:H54" si="25">G33-I33</f>
        <v>96000</v>
      </c>
      <c r="I33" s="174"/>
      <c r="J33" s="174"/>
      <c r="K33" s="174"/>
      <c r="L33" s="175"/>
      <c r="M33" s="175"/>
      <c r="N33" s="174"/>
      <c r="O33" s="174">
        <f>P33+S33</f>
        <v>96000</v>
      </c>
      <c r="P33" s="174">
        <f>H33-K33</f>
        <v>96000</v>
      </c>
      <c r="Q33" s="175"/>
      <c r="R33" s="175"/>
      <c r="S33" s="174"/>
      <c r="T33" s="174">
        <f>U33+X33</f>
        <v>4500</v>
      </c>
      <c r="U33" s="174">
        <f>V33+W33</f>
        <v>4500</v>
      </c>
      <c r="V33" s="175">
        <f>'PL01_Chi tiet-Dot 3'!J16</f>
        <v>4500</v>
      </c>
      <c r="W33" s="175"/>
      <c r="X33" s="174"/>
      <c r="Y33" s="218">
        <f t="shared" si="22"/>
        <v>91500</v>
      </c>
      <c r="Z33" s="218">
        <f t="shared" ref="Z33:Z41" si="26">O33-U33</f>
        <v>91500</v>
      </c>
      <c r="AA33" s="218"/>
      <c r="AB33" s="218"/>
      <c r="AC33" s="218"/>
    </row>
    <row r="34" spans="1:29">
      <c r="A34" s="207">
        <v>2</v>
      </c>
      <c r="B34" s="208" t="s">
        <v>356</v>
      </c>
      <c r="C34" s="174">
        <v>162500</v>
      </c>
      <c r="D34" s="174">
        <f t="shared" ref="D34:D54" si="27">C34/$C$32</f>
        <v>9.1410871390866753E-3</v>
      </c>
      <c r="E34" s="174">
        <v>34500</v>
      </c>
      <c r="F34" s="174">
        <v>120800</v>
      </c>
      <c r="G34" s="174">
        <f>C34-E34</f>
        <v>128000</v>
      </c>
      <c r="H34" s="174">
        <f t="shared" si="25"/>
        <v>128000</v>
      </c>
      <c r="I34" s="174"/>
      <c r="J34" s="174">
        <f>K34+N34</f>
        <v>120800</v>
      </c>
      <c r="K34" s="174">
        <f>L34+M34</f>
        <v>120800</v>
      </c>
      <c r="L34" s="175">
        <f>'[1]PL2-Chi tiet DA dot 2'!M14</f>
        <v>120800</v>
      </c>
      <c r="M34" s="175"/>
      <c r="N34" s="174"/>
      <c r="O34" s="174">
        <f t="shared" ref="O34:O39" si="28">P34+S34</f>
        <v>7200</v>
      </c>
      <c r="P34" s="174">
        <f>H34-K34</f>
        <v>7200</v>
      </c>
      <c r="Q34" s="175"/>
      <c r="R34" s="175"/>
      <c r="S34" s="174"/>
      <c r="T34" s="174">
        <f t="shared" ref="T34:T54" si="29">U34+X34</f>
        <v>0</v>
      </c>
      <c r="U34" s="174">
        <f>V34+W34</f>
        <v>0</v>
      </c>
      <c r="V34" s="175">
        <f>'[1]PL2-Chi tiet DA dot 2'!W14</f>
        <v>0</v>
      </c>
      <c r="W34" s="175"/>
      <c r="X34" s="174"/>
      <c r="Y34" s="218">
        <f t="shared" si="22"/>
        <v>7200</v>
      </c>
      <c r="Z34" s="218">
        <f t="shared" si="26"/>
        <v>7200</v>
      </c>
      <c r="AA34" s="218"/>
      <c r="AB34" s="218"/>
      <c r="AC34" s="218"/>
    </row>
    <row r="35" spans="1:29">
      <c r="A35" s="207">
        <v>3</v>
      </c>
      <c r="B35" s="208" t="s">
        <v>230</v>
      </c>
      <c r="C35" s="174">
        <v>2847785</v>
      </c>
      <c r="D35" s="174">
        <f t="shared" si="27"/>
        <v>0.16019600515928584</v>
      </c>
      <c r="E35" s="174">
        <v>2832785</v>
      </c>
      <c r="F35" s="174">
        <v>15000</v>
      </c>
      <c r="G35" s="174">
        <f>C35-E35</f>
        <v>15000</v>
      </c>
      <c r="H35" s="174">
        <f t="shared" si="25"/>
        <v>15000</v>
      </c>
      <c r="I35" s="174"/>
      <c r="J35" s="174">
        <f t="shared" ref="J35:J43" si="30">K35+N35</f>
        <v>15000</v>
      </c>
      <c r="K35" s="174">
        <f t="shared" ref="K35:K43" si="31">L35+M35</f>
        <v>15000</v>
      </c>
      <c r="L35" s="175"/>
      <c r="M35" s="175">
        <f>'[1]PL2-Chi tiet DA dot 2'!N15</f>
        <v>15000</v>
      </c>
      <c r="N35" s="174"/>
      <c r="O35" s="174"/>
      <c r="P35" s="174"/>
      <c r="Q35" s="175"/>
      <c r="R35" s="175"/>
      <c r="S35" s="174"/>
      <c r="T35" s="174">
        <f t="shared" si="29"/>
        <v>0</v>
      </c>
      <c r="U35" s="174">
        <f t="shared" ref="U35:U37" si="32">V35+W35</f>
        <v>0</v>
      </c>
      <c r="V35" s="175"/>
      <c r="W35" s="175">
        <f>'[1]PL2-Chi tiet DA dot 2'!X15</f>
        <v>0</v>
      </c>
      <c r="X35" s="174"/>
      <c r="Y35" s="218">
        <f t="shared" si="22"/>
        <v>0</v>
      </c>
      <c r="Z35" s="218">
        <f t="shared" si="26"/>
        <v>0</v>
      </c>
      <c r="AA35" s="218"/>
      <c r="AB35" s="218"/>
      <c r="AC35" s="218"/>
    </row>
    <row r="36" spans="1:29">
      <c r="A36" s="207">
        <v>4</v>
      </c>
      <c r="B36" s="208" t="s">
        <v>357</v>
      </c>
      <c r="C36" s="174">
        <v>121700</v>
      </c>
      <c r="D36" s="174">
        <f t="shared" si="27"/>
        <v>6.8459711066267597E-3</v>
      </c>
      <c r="E36" s="174">
        <v>41700</v>
      </c>
      <c r="F36" s="174">
        <v>39000</v>
      </c>
      <c r="G36" s="174">
        <f>C36-E36</f>
        <v>80000</v>
      </c>
      <c r="H36" s="174">
        <f t="shared" si="25"/>
        <v>80000</v>
      </c>
      <c r="I36" s="174"/>
      <c r="J36" s="174">
        <f t="shared" si="30"/>
        <v>39000</v>
      </c>
      <c r="K36" s="174">
        <f t="shared" si="31"/>
        <v>39000</v>
      </c>
      <c r="L36" s="175">
        <f>'[1]PL2-Chi tiet DA dot 2'!M16</f>
        <v>39000</v>
      </c>
      <c r="M36" s="175"/>
      <c r="N36" s="174"/>
      <c r="O36" s="174">
        <f t="shared" si="28"/>
        <v>41000</v>
      </c>
      <c r="P36" s="174">
        <f>H36-K36</f>
        <v>41000</v>
      </c>
      <c r="Q36" s="175"/>
      <c r="R36" s="175"/>
      <c r="S36" s="174"/>
      <c r="T36" s="174">
        <f t="shared" si="29"/>
        <v>0</v>
      </c>
      <c r="U36" s="174">
        <f t="shared" si="32"/>
        <v>0</v>
      </c>
      <c r="V36" s="175">
        <f>'[1]PL2-Chi tiet DA dot 2'!W16</f>
        <v>0</v>
      </c>
      <c r="W36" s="175"/>
      <c r="X36" s="174"/>
      <c r="Y36" s="218">
        <f t="shared" si="22"/>
        <v>41000</v>
      </c>
      <c r="Z36" s="218">
        <f t="shared" si="26"/>
        <v>41000</v>
      </c>
      <c r="AA36" s="218"/>
      <c r="AB36" s="218"/>
      <c r="AC36" s="218"/>
    </row>
    <row r="37" spans="1:29">
      <c r="A37" s="207">
        <v>5</v>
      </c>
      <c r="B37" s="208" t="s">
        <v>16</v>
      </c>
      <c r="C37" s="174">
        <v>872000</v>
      </c>
      <c r="D37" s="174">
        <f t="shared" si="27"/>
        <v>4.9052479909437424E-2</v>
      </c>
      <c r="E37" s="174">
        <v>435500</v>
      </c>
      <c r="F37" s="174">
        <v>195400</v>
      </c>
      <c r="G37" s="174">
        <f>C37-E37</f>
        <v>436500</v>
      </c>
      <c r="H37" s="174">
        <f t="shared" si="25"/>
        <v>436500</v>
      </c>
      <c r="I37" s="174"/>
      <c r="J37" s="174">
        <f t="shared" si="30"/>
        <v>195400</v>
      </c>
      <c r="K37" s="174">
        <f t="shared" si="31"/>
        <v>195400</v>
      </c>
      <c r="L37" s="175"/>
      <c r="M37" s="175">
        <f>'[1]PL2-Chi tiet DA dot 2'!N17</f>
        <v>195400</v>
      </c>
      <c r="N37" s="174"/>
      <c r="O37" s="174">
        <f t="shared" si="28"/>
        <v>241100</v>
      </c>
      <c r="P37" s="174">
        <f>H37-K37</f>
        <v>241100</v>
      </c>
      <c r="Q37" s="175"/>
      <c r="R37" s="175"/>
      <c r="S37" s="174"/>
      <c r="T37" s="174">
        <f t="shared" si="29"/>
        <v>0</v>
      </c>
      <c r="U37" s="174">
        <f t="shared" si="32"/>
        <v>0</v>
      </c>
      <c r="V37" s="175"/>
      <c r="W37" s="175">
        <f>'[1]PL2-Chi tiet DA dot 2'!X17</f>
        <v>0</v>
      </c>
      <c r="X37" s="174"/>
      <c r="Y37" s="218">
        <f t="shared" si="22"/>
        <v>241100</v>
      </c>
      <c r="Z37" s="218">
        <f t="shared" si="26"/>
        <v>241100</v>
      </c>
      <c r="AA37" s="218"/>
      <c r="AB37" s="218"/>
      <c r="AC37" s="218"/>
    </row>
    <row r="38" spans="1:29">
      <c r="A38" s="207">
        <v>6</v>
      </c>
      <c r="B38" s="208" t="s">
        <v>55</v>
      </c>
      <c r="C38" s="174">
        <f>C39</f>
        <v>150900</v>
      </c>
      <c r="D38" s="174">
        <f t="shared" si="27"/>
        <v>8.4885541494657182E-3</v>
      </c>
      <c r="E38" s="174">
        <f t="shared" ref="E38:L38" si="33">E39</f>
        <v>114100</v>
      </c>
      <c r="F38" s="174">
        <v>15000</v>
      </c>
      <c r="G38" s="174">
        <f t="shared" si="33"/>
        <v>36800</v>
      </c>
      <c r="H38" s="174">
        <f t="shared" si="33"/>
        <v>36800</v>
      </c>
      <c r="I38" s="174"/>
      <c r="J38" s="174">
        <f t="shared" si="33"/>
        <v>15000</v>
      </c>
      <c r="K38" s="174">
        <f t="shared" si="33"/>
        <v>15000</v>
      </c>
      <c r="L38" s="175">
        <f t="shared" si="33"/>
        <v>15000</v>
      </c>
      <c r="M38" s="175"/>
      <c r="N38" s="174"/>
      <c r="O38" s="174">
        <f t="shared" ref="O38:Q38" si="34">O39</f>
        <v>21800</v>
      </c>
      <c r="P38" s="174">
        <f>G38-J38</f>
        <v>21800</v>
      </c>
      <c r="Q38" s="175">
        <f t="shared" si="34"/>
        <v>0</v>
      </c>
      <c r="R38" s="175"/>
      <c r="S38" s="174"/>
      <c r="T38" s="174">
        <f t="shared" si="29"/>
        <v>0</v>
      </c>
      <c r="U38" s="174">
        <f t="shared" ref="U38:V38" si="35">U39</f>
        <v>0</v>
      </c>
      <c r="V38" s="175">
        <f t="shared" si="35"/>
        <v>0</v>
      </c>
      <c r="W38" s="175"/>
      <c r="X38" s="174"/>
      <c r="Y38" s="218">
        <f t="shared" si="22"/>
        <v>21800</v>
      </c>
      <c r="Z38" s="218">
        <f t="shared" si="26"/>
        <v>21800</v>
      </c>
      <c r="AA38" s="218"/>
      <c r="AB38" s="218"/>
      <c r="AC38" s="218"/>
    </row>
    <row r="39" spans="1:29" s="200" customFormat="1">
      <c r="A39" s="209" t="s">
        <v>33</v>
      </c>
      <c r="B39" s="210" t="s">
        <v>17</v>
      </c>
      <c r="C39" s="175">
        <v>150900</v>
      </c>
      <c r="D39" s="175">
        <f t="shared" si="27"/>
        <v>8.4885541494657182E-3</v>
      </c>
      <c r="E39" s="175">
        <v>114100</v>
      </c>
      <c r="F39" s="175">
        <v>15000</v>
      </c>
      <c r="G39" s="175">
        <f>C39-E39</f>
        <v>36800</v>
      </c>
      <c r="H39" s="175">
        <f t="shared" si="25"/>
        <v>36800</v>
      </c>
      <c r="I39" s="175"/>
      <c r="J39" s="175">
        <f t="shared" si="30"/>
        <v>15000</v>
      </c>
      <c r="K39" s="175">
        <f t="shared" si="31"/>
        <v>15000</v>
      </c>
      <c r="L39" s="175">
        <f>'[1]PL2-Chi tiet DA dot 2'!M19</f>
        <v>15000</v>
      </c>
      <c r="M39" s="175"/>
      <c r="N39" s="175"/>
      <c r="O39" s="175">
        <f t="shared" si="28"/>
        <v>21800</v>
      </c>
      <c r="P39" s="175">
        <f>H39-K39</f>
        <v>21800</v>
      </c>
      <c r="Q39" s="175"/>
      <c r="R39" s="175"/>
      <c r="S39" s="175"/>
      <c r="T39" s="174">
        <f t="shared" si="29"/>
        <v>0</v>
      </c>
      <c r="U39" s="175">
        <f t="shared" ref="U39" si="36">V39+W39</f>
        <v>0</v>
      </c>
      <c r="V39" s="175">
        <f>'[1]PL2-Chi tiet DA dot 2'!W19</f>
        <v>0</v>
      </c>
      <c r="W39" s="175"/>
      <c r="X39" s="175"/>
      <c r="Y39" s="219">
        <f t="shared" si="22"/>
        <v>21800</v>
      </c>
      <c r="Z39" s="219">
        <f t="shared" si="26"/>
        <v>21800</v>
      </c>
      <c r="AA39" s="219"/>
      <c r="AB39" s="219"/>
      <c r="AC39" s="219"/>
    </row>
    <row r="40" spans="1:29">
      <c r="A40" s="207">
        <v>7</v>
      </c>
      <c r="B40" s="208" t="s">
        <v>358</v>
      </c>
      <c r="C40" s="174">
        <v>33500</v>
      </c>
      <c r="D40" s="174">
        <f t="shared" si="27"/>
        <v>1.8844702717501762E-3</v>
      </c>
      <c r="E40" s="174">
        <v>33500</v>
      </c>
      <c r="F40" s="174"/>
      <c r="G40" s="174"/>
      <c r="H40" s="174"/>
      <c r="I40" s="174"/>
      <c r="J40" s="174"/>
      <c r="K40" s="174"/>
      <c r="L40" s="174"/>
      <c r="M40" s="174"/>
      <c r="N40" s="174"/>
      <c r="O40" s="174"/>
      <c r="P40" s="174"/>
      <c r="Q40" s="174"/>
      <c r="R40" s="174"/>
      <c r="S40" s="174"/>
      <c r="T40" s="174">
        <f t="shared" si="29"/>
        <v>0</v>
      </c>
      <c r="U40" s="174"/>
      <c r="V40" s="174"/>
      <c r="W40" s="174"/>
      <c r="X40" s="174"/>
      <c r="Y40" s="218">
        <f t="shared" si="22"/>
        <v>0</v>
      </c>
      <c r="Z40" s="218">
        <f t="shared" si="26"/>
        <v>0</v>
      </c>
      <c r="AA40" s="218"/>
      <c r="AB40" s="218"/>
      <c r="AC40" s="218"/>
    </row>
    <row r="41" spans="1:29">
      <c r="A41" s="207">
        <v>8</v>
      </c>
      <c r="B41" s="208" t="s">
        <v>359</v>
      </c>
      <c r="C41" s="174">
        <v>133850</v>
      </c>
      <c r="D41" s="174">
        <f t="shared" si="27"/>
        <v>7.5294431604107787E-3</v>
      </c>
      <c r="E41" s="174">
        <v>110700</v>
      </c>
      <c r="F41" s="174">
        <v>21650</v>
      </c>
      <c r="G41" s="174">
        <f>C41-E41</f>
        <v>23150</v>
      </c>
      <c r="H41" s="174">
        <f t="shared" si="25"/>
        <v>23150</v>
      </c>
      <c r="I41" s="174"/>
      <c r="J41" s="174">
        <f t="shared" si="30"/>
        <v>21650</v>
      </c>
      <c r="K41" s="174">
        <f t="shared" si="31"/>
        <v>21650</v>
      </c>
      <c r="L41" s="174"/>
      <c r="M41" s="174">
        <f>'[1]PL2-Chi tiet DA dot 2'!N20</f>
        <v>21650</v>
      </c>
      <c r="N41" s="174"/>
      <c r="O41" s="174">
        <f t="shared" ref="O41" si="37">P41+S41</f>
        <v>1500</v>
      </c>
      <c r="P41" s="174">
        <f>H41-K41</f>
        <v>1500</v>
      </c>
      <c r="Q41" s="174"/>
      <c r="R41" s="174"/>
      <c r="S41" s="174"/>
      <c r="T41" s="174">
        <f t="shared" si="29"/>
        <v>0</v>
      </c>
      <c r="U41" s="174">
        <f t="shared" ref="U41" si="38">V41+W41</f>
        <v>0</v>
      </c>
      <c r="V41" s="174"/>
      <c r="W41" s="174">
        <f>'[1]PL2-Chi tiet DA dot 2'!X20</f>
        <v>0</v>
      </c>
      <c r="X41" s="174"/>
      <c r="Y41" s="218">
        <f t="shared" si="22"/>
        <v>1500</v>
      </c>
      <c r="Z41" s="218">
        <f t="shared" si="26"/>
        <v>1500</v>
      </c>
      <c r="AA41" s="218"/>
      <c r="AB41" s="218"/>
      <c r="AC41" s="218"/>
    </row>
    <row r="42" spans="1:29">
      <c r="A42" s="207">
        <v>9</v>
      </c>
      <c r="B42" s="208" t="s">
        <v>57</v>
      </c>
      <c r="C42" s="174">
        <f>C43</f>
        <v>1127700</v>
      </c>
      <c r="D42" s="174">
        <f t="shared" si="27"/>
        <v>6.3436332103064888E-2</v>
      </c>
      <c r="E42" s="174">
        <f t="shared" ref="E42:L42" si="39">E43</f>
        <v>557700</v>
      </c>
      <c r="F42" s="174">
        <v>11700</v>
      </c>
      <c r="G42" s="174">
        <f t="shared" si="39"/>
        <v>570000</v>
      </c>
      <c r="H42" s="174"/>
      <c r="I42" s="174">
        <f t="shared" si="39"/>
        <v>570000</v>
      </c>
      <c r="J42" s="174">
        <f t="shared" si="39"/>
        <v>11700</v>
      </c>
      <c r="K42" s="174">
        <f t="shared" si="39"/>
        <v>11700</v>
      </c>
      <c r="L42" s="174">
        <f t="shared" si="39"/>
        <v>11700</v>
      </c>
      <c r="M42" s="174"/>
      <c r="N42" s="174"/>
      <c r="O42" s="174">
        <f t="shared" ref="O42:X42" si="40">O43</f>
        <v>558300</v>
      </c>
      <c r="P42" s="174">
        <f t="shared" si="40"/>
        <v>-11700</v>
      </c>
      <c r="Q42" s="174">
        <f t="shared" si="40"/>
        <v>0</v>
      </c>
      <c r="R42" s="174">
        <f t="shared" si="40"/>
        <v>0</v>
      </c>
      <c r="S42" s="174">
        <f t="shared" si="40"/>
        <v>570000</v>
      </c>
      <c r="T42" s="174">
        <f t="shared" si="29"/>
        <v>400000</v>
      </c>
      <c r="U42" s="174">
        <f t="shared" si="40"/>
        <v>0</v>
      </c>
      <c r="V42" s="174">
        <f t="shared" si="40"/>
        <v>0</v>
      </c>
      <c r="W42" s="174">
        <f t="shared" si="40"/>
        <v>0</v>
      </c>
      <c r="X42" s="174">
        <f t="shared" si="40"/>
        <v>400000</v>
      </c>
      <c r="Y42" s="218">
        <f t="shared" si="22"/>
        <v>158300</v>
      </c>
      <c r="Z42" s="218">
        <f t="shared" ref="Z42:Z54" si="41">P42-U42</f>
        <v>-11700</v>
      </c>
      <c r="AA42" s="218"/>
      <c r="AB42" s="218"/>
      <c r="AC42" s="218">
        <f>AC43</f>
        <v>170000</v>
      </c>
    </row>
    <row r="43" spans="1:29" s="200" customFormat="1">
      <c r="A43" s="209" t="s">
        <v>33</v>
      </c>
      <c r="B43" s="210" t="s">
        <v>32</v>
      </c>
      <c r="C43" s="175">
        <v>1127700</v>
      </c>
      <c r="D43" s="175">
        <f t="shared" si="27"/>
        <v>6.3436332103064888E-2</v>
      </c>
      <c r="E43" s="175">
        <v>557700</v>
      </c>
      <c r="F43" s="175">
        <v>11700</v>
      </c>
      <c r="G43" s="175">
        <f>C43-E43</f>
        <v>570000</v>
      </c>
      <c r="H43" s="175"/>
      <c r="I43" s="175">
        <v>570000</v>
      </c>
      <c r="J43" s="175">
        <f t="shared" si="30"/>
        <v>11700</v>
      </c>
      <c r="K43" s="175">
        <f t="shared" si="31"/>
        <v>11700</v>
      </c>
      <c r="L43" s="175">
        <f>'[1]PL2-Chi tiet DA dot 2'!M22</f>
        <v>11700</v>
      </c>
      <c r="M43" s="175"/>
      <c r="N43" s="175"/>
      <c r="O43" s="175">
        <f t="shared" ref="O43" si="42">P43+S43</f>
        <v>558300</v>
      </c>
      <c r="P43" s="175">
        <f>H43-K43</f>
        <v>-11700</v>
      </c>
      <c r="Q43" s="175"/>
      <c r="R43" s="175"/>
      <c r="S43" s="175">
        <f>I43-N43</f>
        <v>570000</v>
      </c>
      <c r="T43" s="174">
        <f t="shared" si="29"/>
        <v>400000</v>
      </c>
      <c r="U43" s="175">
        <f t="shared" ref="U43" si="43">V43+W43</f>
        <v>0</v>
      </c>
      <c r="V43" s="175">
        <f>'[1]PL2-Chi tiet DA dot 2'!W22</f>
        <v>0</v>
      </c>
      <c r="W43" s="175"/>
      <c r="X43" s="175">
        <f>'PL01_Chi tiet-Dot 3'!L18</f>
        <v>400000</v>
      </c>
      <c r="Y43" s="219">
        <f t="shared" si="22"/>
        <v>158300</v>
      </c>
      <c r="Z43" s="219">
        <f t="shared" si="41"/>
        <v>-11700</v>
      </c>
      <c r="AA43" s="219"/>
      <c r="AB43" s="219"/>
      <c r="AC43" s="219">
        <f>S43-X43</f>
        <v>170000</v>
      </c>
    </row>
    <row r="44" spans="1:29">
      <c r="A44" s="207">
        <v>10</v>
      </c>
      <c r="B44" s="208" t="s">
        <v>56</v>
      </c>
      <c r="C44" s="174">
        <f>C45+C46+C47+C48+C49+C50+C51+C52</f>
        <v>11657644</v>
      </c>
      <c r="D44" s="174">
        <f t="shared" si="27"/>
        <v>0.65577562855662119</v>
      </c>
      <c r="E44" s="174">
        <f t="shared" ref="E44:X44" si="44">E45+E46+E47+E48+E49+E50+E51+E52</f>
        <v>9209300</v>
      </c>
      <c r="F44" s="174">
        <v>1573900</v>
      </c>
      <c r="G44" s="174">
        <f t="shared" si="44"/>
        <v>2448344</v>
      </c>
      <c r="H44" s="174">
        <f t="shared" si="44"/>
        <v>1013344</v>
      </c>
      <c r="I44" s="174">
        <f t="shared" si="44"/>
        <v>1435000</v>
      </c>
      <c r="J44" s="174">
        <f t="shared" si="44"/>
        <v>1573900</v>
      </c>
      <c r="K44" s="174">
        <f t="shared" si="44"/>
        <v>588900</v>
      </c>
      <c r="L44" s="175">
        <f t="shared" si="44"/>
        <v>410900</v>
      </c>
      <c r="M44" s="175">
        <f t="shared" si="44"/>
        <v>178000</v>
      </c>
      <c r="N44" s="174">
        <f t="shared" si="44"/>
        <v>985000</v>
      </c>
      <c r="O44" s="174">
        <f t="shared" si="44"/>
        <v>874444</v>
      </c>
      <c r="P44" s="174">
        <f t="shared" si="44"/>
        <v>424444</v>
      </c>
      <c r="Q44" s="175">
        <f t="shared" si="44"/>
        <v>0</v>
      </c>
      <c r="R44" s="175">
        <f t="shared" si="44"/>
        <v>0</v>
      </c>
      <c r="S44" s="174">
        <f t="shared" si="44"/>
        <v>450000</v>
      </c>
      <c r="T44" s="174">
        <f t="shared" si="29"/>
        <v>52700</v>
      </c>
      <c r="U44" s="174">
        <f t="shared" si="44"/>
        <v>52700</v>
      </c>
      <c r="V44" s="174">
        <f t="shared" si="44"/>
        <v>15000</v>
      </c>
      <c r="W44" s="174">
        <f t="shared" si="44"/>
        <v>37700</v>
      </c>
      <c r="X44" s="174">
        <f t="shared" si="44"/>
        <v>0</v>
      </c>
      <c r="Y44" s="218">
        <f t="shared" si="22"/>
        <v>821744</v>
      </c>
      <c r="Z44" s="218">
        <f t="shared" si="41"/>
        <v>371744</v>
      </c>
      <c r="AA44" s="218"/>
      <c r="AB44" s="218"/>
      <c r="AC44" s="218">
        <f>AC47</f>
        <v>450000</v>
      </c>
    </row>
    <row r="45" spans="1:29" s="200" customFormat="1" ht="37.5">
      <c r="A45" s="209" t="s">
        <v>33</v>
      </c>
      <c r="B45" s="210" t="s">
        <v>54</v>
      </c>
      <c r="C45" s="175">
        <v>2346244</v>
      </c>
      <c r="D45" s="175">
        <f t="shared" si="27"/>
        <v>0.1319828975603648</v>
      </c>
      <c r="E45" s="175">
        <v>1818900</v>
      </c>
      <c r="F45" s="175">
        <v>535000</v>
      </c>
      <c r="G45" s="175">
        <f>C45-E45</f>
        <v>527344</v>
      </c>
      <c r="H45" s="175">
        <f t="shared" si="25"/>
        <v>62344</v>
      </c>
      <c r="I45" s="175">
        <v>465000</v>
      </c>
      <c r="J45" s="168">
        <f t="shared" ref="J45:J54" si="45">K45+N45</f>
        <v>535000</v>
      </c>
      <c r="K45" s="175">
        <f t="shared" ref="K45:K47" si="46">L45+M45</f>
        <v>70000</v>
      </c>
      <c r="L45" s="175"/>
      <c r="M45" s="175">
        <f>'[1]PL2-Chi tiet DA dot 2'!N24</f>
        <v>70000</v>
      </c>
      <c r="N45" s="175">
        <f>'[1]PL2-Chi tiet DA dot 2'!O24</f>
        <v>465000</v>
      </c>
      <c r="O45" s="168">
        <f t="shared" ref="O45:O47" si="47">P45+S45</f>
        <v>-7656</v>
      </c>
      <c r="P45" s="175">
        <f>H45-K45</f>
        <v>-7656</v>
      </c>
      <c r="Q45" s="175"/>
      <c r="R45" s="175"/>
      <c r="S45" s="175"/>
      <c r="T45" s="174">
        <f t="shared" si="29"/>
        <v>52700</v>
      </c>
      <c r="U45" s="175">
        <f t="shared" ref="U45:U47" si="48">V45+W45</f>
        <v>52700</v>
      </c>
      <c r="V45" s="175">
        <f>'PL01_Chi tiet-Dot 3'!J32</f>
        <v>15000</v>
      </c>
      <c r="W45" s="175">
        <f>'PL01_Chi tiet-Dot 3'!K32</f>
        <v>37700</v>
      </c>
      <c r="X45" s="175">
        <f>'[1]PL2-Chi tiet DA dot 2'!Y24</f>
        <v>0</v>
      </c>
      <c r="Y45" s="219">
        <f t="shared" si="22"/>
        <v>-60356</v>
      </c>
      <c r="Z45" s="219">
        <f t="shared" si="41"/>
        <v>-60356</v>
      </c>
      <c r="AA45" s="219"/>
      <c r="AB45" s="219"/>
      <c r="AC45" s="219"/>
    </row>
    <row r="46" spans="1:29" s="200" customFormat="1">
      <c r="A46" s="209" t="s">
        <v>34</v>
      </c>
      <c r="B46" s="210" t="s">
        <v>218</v>
      </c>
      <c r="C46" s="175">
        <v>5969100</v>
      </c>
      <c r="D46" s="175">
        <f t="shared" si="27"/>
        <v>0.33577885071952168</v>
      </c>
      <c r="E46" s="175">
        <v>5589100</v>
      </c>
      <c r="F46" s="175">
        <v>501500</v>
      </c>
      <c r="G46" s="175">
        <f>C46-E46</f>
        <v>380000</v>
      </c>
      <c r="H46" s="175">
        <f t="shared" si="25"/>
        <v>50000</v>
      </c>
      <c r="I46" s="175">
        <v>330000</v>
      </c>
      <c r="J46" s="168">
        <f t="shared" si="45"/>
        <v>501500</v>
      </c>
      <c r="K46" s="175">
        <f t="shared" si="46"/>
        <v>171500</v>
      </c>
      <c r="L46" s="175">
        <f>'[1]PL2-Chi tiet DA dot 2'!M25</f>
        <v>131500</v>
      </c>
      <c r="M46" s="175">
        <f>'[1]PL2-Chi tiet DA dot 2'!N25</f>
        <v>40000</v>
      </c>
      <c r="N46" s="175">
        <f>'[1]PL2-Chi tiet DA dot 2'!O25</f>
        <v>330000</v>
      </c>
      <c r="O46" s="168">
        <f t="shared" si="47"/>
        <v>-121500</v>
      </c>
      <c r="P46" s="175">
        <f>H46-K46</f>
        <v>-121500</v>
      </c>
      <c r="Q46" s="175"/>
      <c r="R46" s="175"/>
      <c r="S46" s="175"/>
      <c r="T46" s="174">
        <f t="shared" si="29"/>
        <v>0</v>
      </c>
      <c r="U46" s="175">
        <f t="shared" si="48"/>
        <v>0</v>
      </c>
      <c r="V46" s="175">
        <f>'[1]PL2-Chi tiet DA dot 2'!W25</f>
        <v>0</v>
      </c>
      <c r="W46" s="175">
        <f>'[1]PL2-Chi tiet DA dot 2'!X25</f>
        <v>0</v>
      </c>
      <c r="X46" s="175">
        <f>'[1]PL2-Chi tiet DA dot 2'!Y25</f>
        <v>0</v>
      </c>
      <c r="Y46" s="219">
        <f t="shared" si="22"/>
        <v>-121500</v>
      </c>
      <c r="Z46" s="219">
        <f t="shared" si="41"/>
        <v>-121500</v>
      </c>
      <c r="AA46" s="219"/>
      <c r="AB46" s="219"/>
      <c r="AC46" s="219"/>
    </row>
    <row r="47" spans="1:29" s="200" customFormat="1">
      <c r="A47" s="209" t="s">
        <v>238</v>
      </c>
      <c r="B47" s="210" t="s">
        <v>18</v>
      </c>
      <c r="C47" s="175">
        <v>1329200</v>
      </c>
      <c r="D47" s="175">
        <f t="shared" si="27"/>
        <v>7.477128015553236E-2</v>
      </c>
      <c r="E47" s="175">
        <v>173200</v>
      </c>
      <c r="F47" s="175">
        <v>234000</v>
      </c>
      <c r="G47" s="175">
        <f>C47-E47</f>
        <v>1156000</v>
      </c>
      <c r="H47" s="175">
        <f t="shared" si="25"/>
        <v>556000</v>
      </c>
      <c r="I47" s="175">
        <v>600000</v>
      </c>
      <c r="J47" s="168">
        <f t="shared" si="45"/>
        <v>234000</v>
      </c>
      <c r="K47" s="175">
        <f t="shared" si="46"/>
        <v>84000</v>
      </c>
      <c r="L47" s="175">
        <f>'[1]PL2-Chi tiet DA dot 2'!M26</f>
        <v>16000</v>
      </c>
      <c r="M47" s="175">
        <f>'[1]PL2-Chi tiet DA dot 2'!N26</f>
        <v>68000</v>
      </c>
      <c r="N47" s="175">
        <f>'[1]PL2-Chi tiet DA dot 2'!O26</f>
        <v>150000</v>
      </c>
      <c r="O47" s="168">
        <f t="shared" si="47"/>
        <v>922000</v>
      </c>
      <c r="P47" s="175">
        <f>H47-K47</f>
        <v>472000</v>
      </c>
      <c r="Q47" s="175"/>
      <c r="R47" s="175"/>
      <c r="S47" s="175">
        <f>I47-N47</f>
        <v>450000</v>
      </c>
      <c r="T47" s="174">
        <f t="shared" si="29"/>
        <v>0</v>
      </c>
      <c r="U47" s="175">
        <f t="shared" si="48"/>
        <v>0</v>
      </c>
      <c r="V47" s="175">
        <f>'[1]PL2-Chi tiet DA dot 2'!W26</f>
        <v>0</v>
      </c>
      <c r="W47" s="175">
        <f>'[1]PL2-Chi tiet DA dot 2'!X26</f>
        <v>0</v>
      </c>
      <c r="X47" s="175">
        <f>'[1]PL2-Chi tiet DA dot 2'!Y26</f>
        <v>0</v>
      </c>
      <c r="Y47" s="219">
        <f t="shared" si="22"/>
        <v>922000</v>
      </c>
      <c r="Z47" s="219">
        <f t="shared" si="41"/>
        <v>472000</v>
      </c>
      <c r="AA47" s="219"/>
      <c r="AB47" s="219"/>
      <c r="AC47" s="219">
        <f>S47-X47</f>
        <v>450000</v>
      </c>
    </row>
    <row r="48" spans="1:29" s="200" customFormat="1">
      <c r="A48" s="209"/>
      <c r="B48" s="210" t="s">
        <v>360</v>
      </c>
      <c r="C48" s="175"/>
      <c r="D48" s="175"/>
      <c r="E48" s="175"/>
      <c r="F48" s="175"/>
      <c r="G48" s="175"/>
      <c r="H48" s="175"/>
      <c r="I48" s="175"/>
      <c r="J48" s="175"/>
      <c r="K48" s="175"/>
      <c r="L48" s="175"/>
      <c r="M48" s="175"/>
      <c r="N48" s="175"/>
      <c r="O48" s="175"/>
      <c r="P48" s="175"/>
      <c r="Q48" s="175"/>
      <c r="R48" s="175"/>
      <c r="S48" s="175"/>
      <c r="T48" s="174">
        <f t="shared" si="29"/>
        <v>0</v>
      </c>
      <c r="U48" s="175"/>
      <c r="V48" s="175"/>
      <c r="W48" s="175"/>
      <c r="X48" s="175"/>
      <c r="Y48" s="219">
        <f t="shared" si="22"/>
        <v>0</v>
      </c>
      <c r="Z48" s="219">
        <f t="shared" si="41"/>
        <v>0</v>
      </c>
      <c r="AA48" s="219"/>
      <c r="AB48" s="219"/>
      <c r="AC48" s="219"/>
    </row>
    <row r="49" spans="1:29" s="200" customFormat="1">
      <c r="A49" s="209" t="s">
        <v>329</v>
      </c>
      <c r="B49" s="210" t="s">
        <v>19</v>
      </c>
      <c r="C49" s="175">
        <v>11500</v>
      </c>
      <c r="D49" s="175">
        <f t="shared" si="27"/>
        <v>6.4690770522767243E-4</v>
      </c>
      <c r="E49" s="175">
        <v>4500</v>
      </c>
      <c r="F49" s="175"/>
      <c r="G49" s="175">
        <f t="shared" ref="G49:G54" si="49">C49-E49</f>
        <v>7000</v>
      </c>
      <c r="H49" s="175">
        <f t="shared" si="25"/>
        <v>7000</v>
      </c>
      <c r="I49" s="175"/>
      <c r="J49" s="175"/>
      <c r="K49" s="175"/>
      <c r="L49" s="175"/>
      <c r="M49" s="175"/>
      <c r="N49" s="175"/>
      <c r="O49" s="175">
        <f t="shared" ref="O49:O54" si="50">P49+S49</f>
        <v>7000</v>
      </c>
      <c r="P49" s="175">
        <f>H49-K49</f>
        <v>7000</v>
      </c>
      <c r="Q49" s="175"/>
      <c r="R49" s="175"/>
      <c r="S49" s="175"/>
      <c r="T49" s="174">
        <f t="shared" si="29"/>
        <v>0</v>
      </c>
      <c r="U49" s="175"/>
      <c r="V49" s="175"/>
      <c r="W49" s="175"/>
      <c r="X49" s="175"/>
      <c r="Y49" s="219">
        <f t="shared" si="22"/>
        <v>7000</v>
      </c>
      <c r="Z49" s="219">
        <f t="shared" si="41"/>
        <v>7000</v>
      </c>
      <c r="AA49" s="219"/>
      <c r="AB49" s="219"/>
      <c r="AC49" s="219"/>
    </row>
    <row r="50" spans="1:29" s="200" customFormat="1">
      <c r="A50" s="209" t="s">
        <v>361</v>
      </c>
      <c r="B50" s="210" t="s">
        <v>362</v>
      </c>
      <c r="C50" s="175">
        <v>234100</v>
      </c>
      <c r="D50" s="175">
        <f t="shared" si="27"/>
        <v>1.3168790764678097E-2</v>
      </c>
      <c r="E50" s="175">
        <v>133100</v>
      </c>
      <c r="F50" s="175">
        <v>26400</v>
      </c>
      <c r="G50" s="175">
        <f t="shared" si="49"/>
        <v>101000</v>
      </c>
      <c r="H50" s="175">
        <f t="shared" si="25"/>
        <v>101000</v>
      </c>
      <c r="I50" s="175"/>
      <c r="J50" s="175">
        <f t="shared" si="45"/>
        <v>26400</v>
      </c>
      <c r="K50" s="175">
        <f t="shared" ref="K50:K54" si="51">L50+M50</f>
        <v>26400</v>
      </c>
      <c r="L50" s="175">
        <f>'[1]PL2-Chi tiet DA dot 2'!M27</f>
        <v>26400</v>
      </c>
      <c r="M50" s="175"/>
      <c r="N50" s="175"/>
      <c r="O50" s="175">
        <f t="shared" si="50"/>
        <v>74600</v>
      </c>
      <c r="P50" s="175">
        <f>H50-K50</f>
        <v>74600</v>
      </c>
      <c r="Q50" s="175"/>
      <c r="R50" s="175"/>
      <c r="S50" s="175"/>
      <c r="T50" s="174">
        <f t="shared" si="29"/>
        <v>0</v>
      </c>
      <c r="U50" s="175">
        <f t="shared" ref="U50:U51" si="52">V50+W50</f>
        <v>0</v>
      </c>
      <c r="V50" s="175">
        <f>'[1]PL2-Chi tiet DA dot 2'!W27</f>
        <v>0</v>
      </c>
      <c r="W50" s="175"/>
      <c r="X50" s="175"/>
      <c r="Y50" s="219">
        <f t="shared" si="22"/>
        <v>74600</v>
      </c>
      <c r="Z50" s="219">
        <f t="shared" si="41"/>
        <v>74600</v>
      </c>
      <c r="AA50" s="219"/>
      <c r="AB50" s="219"/>
      <c r="AC50" s="219"/>
    </row>
    <row r="51" spans="1:29" s="200" customFormat="1" ht="37.5">
      <c r="A51" s="209" t="s">
        <v>363</v>
      </c>
      <c r="B51" s="210" t="s">
        <v>364</v>
      </c>
      <c r="C51" s="175">
        <v>1700000</v>
      </c>
      <c r="D51" s="175">
        <f t="shared" si="27"/>
        <v>9.5629834685829834E-2</v>
      </c>
      <c r="E51" s="175">
        <v>1463000</v>
      </c>
      <c r="F51" s="175">
        <v>237000</v>
      </c>
      <c r="G51" s="175">
        <f t="shared" si="49"/>
        <v>237000</v>
      </c>
      <c r="H51" s="175">
        <f t="shared" si="25"/>
        <v>237000</v>
      </c>
      <c r="I51" s="175"/>
      <c r="J51" s="175">
        <f t="shared" si="45"/>
        <v>237000</v>
      </c>
      <c r="K51" s="175">
        <f t="shared" si="51"/>
        <v>237000</v>
      </c>
      <c r="L51" s="175">
        <f>'[1]PL2-Chi tiet DA dot 2'!M28</f>
        <v>237000</v>
      </c>
      <c r="M51" s="175"/>
      <c r="N51" s="175"/>
      <c r="O51" s="175"/>
      <c r="P51" s="175"/>
      <c r="Q51" s="175"/>
      <c r="R51" s="175"/>
      <c r="S51" s="175"/>
      <c r="T51" s="174">
        <f t="shared" si="29"/>
        <v>0</v>
      </c>
      <c r="U51" s="175">
        <f t="shared" si="52"/>
        <v>0</v>
      </c>
      <c r="V51" s="175">
        <f>'[1]PL2-Chi tiet DA dot 2'!W28</f>
        <v>0</v>
      </c>
      <c r="W51" s="175"/>
      <c r="X51" s="175"/>
      <c r="Y51" s="219">
        <f t="shared" si="22"/>
        <v>0</v>
      </c>
      <c r="Z51" s="219">
        <f t="shared" si="41"/>
        <v>0</v>
      </c>
      <c r="AA51" s="219"/>
      <c r="AB51" s="219"/>
      <c r="AC51" s="219"/>
    </row>
    <row r="52" spans="1:29" s="200" customFormat="1" ht="56.25">
      <c r="A52" s="209" t="s">
        <v>365</v>
      </c>
      <c r="B52" s="210" t="s">
        <v>366</v>
      </c>
      <c r="C52" s="175">
        <v>67500</v>
      </c>
      <c r="D52" s="175">
        <f t="shared" si="27"/>
        <v>3.7970669654667729E-3</v>
      </c>
      <c r="E52" s="175">
        <v>27500</v>
      </c>
      <c r="F52" s="175">
        <v>40000</v>
      </c>
      <c r="G52" s="175">
        <f t="shared" si="49"/>
        <v>40000</v>
      </c>
      <c r="H52" s="175"/>
      <c r="I52" s="175">
        <v>40000</v>
      </c>
      <c r="J52" s="175">
        <f t="shared" si="45"/>
        <v>40000</v>
      </c>
      <c r="K52" s="175"/>
      <c r="L52" s="175"/>
      <c r="M52" s="175"/>
      <c r="N52" s="175">
        <f>'[1]PL2-Chi tiet DA dot 2'!O29</f>
        <v>40000</v>
      </c>
      <c r="O52" s="175"/>
      <c r="P52" s="175"/>
      <c r="Q52" s="175"/>
      <c r="R52" s="175"/>
      <c r="S52" s="175"/>
      <c r="T52" s="174">
        <f t="shared" si="29"/>
        <v>0</v>
      </c>
      <c r="U52" s="175"/>
      <c r="V52" s="175"/>
      <c r="W52" s="175"/>
      <c r="X52" s="175">
        <f>'[1]PL2-Chi tiet DA dot 2'!Y29</f>
        <v>0</v>
      </c>
      <c r="Y52" s="219">
        <f t="shared" si="22"/>
        <v>0</v>
      </c>
      <c r="Z52" s="219">
        <f t="shared" si="41"/>
        <v>0</v>
      </c>
      <c r="AA52" s="219"/>
      <c r="AB52" s="219"/>
      <c r="AC52" s="219"/>
    </row>
    <row r="53" spans="1:29" ht="56.25">
      <c r="A53" s="207">
        <v>11</v>
      </c>
      <c r="B53" s="208" t="s">
        <v>367</v>
      </c>
      <c r="C53" s="174">
        <v>232200</v>
      </c>
      <c r="D53" s="174">
        <f t="shared" si="27"/>
        <v>1.3061910361205699E-2</v>
      </c>
      <c r="E53" s="174">
        <v>222200</v>
      </c>
      <c r="F53" s="174">
        <v>22972</v>
      </c>
      <c r="G53" s="174">
        <f t="shared" si="49"/>
        <v>10000</v>
      </c>
      <c r="H53" s="174">
        <f t="shared" si="25"/>
        <v>10000</v>
      </c>
      <c r="I53" s="174"/>
      <c r="J53" s="174">
        <f t="shared" si="45"/>
        <v>22972</v>
      </c>
      <c r="K53" s="174">
        <f t="shared" si="51"/>
        <v>22972</v>
      </c>
      <c r="L53" s="175">
        <f>'[1]PL2-Chi tiet DA dot 2'!M30</f>
        <v>22972</v>
      </c>
      <c r="M53" s="175"/>
      <c r="N53" s="174"/>
      <c r="O53" s="174">
        <f t="shared" si="50"/>
        <v>-12972</v>
      </c>
      <c r="P53" s="174">
        <f>H53-K53</f>
        <v>-12972</v>
      </c>
      <c r="Q53" s="175"/>
      <c r="R53" s="175"/>
      <c r="S53" s="174"/>
      <c r="T53" s="174">
        <f t="shared" si="29"/>
        <v>0</v>
      </c>
      <c r="U53" s="174">
        <f t="shared" ref="U53:U54" si="53">V53+W53</f>
        <v>0</v>
      </c>
      <c r="V53" s="175">
        <f>'[1]PL2-Chi tiet DA dot 2'!W30</f>
        <v>0</v>
      </c>
      <c r="W53" s="175"/>
      <c r="X53" s="174"/>
      <c r="Y53" s="218">
        <f t="shared" si="22"/>
        <v>-12972</v>
      </c>
      <c r="Z53" s="218">
        <f t="shared" si="41"/>
        <v>-12972</v>
      </c>
      <c r="AA53" s="218"/>
      <c r="AB53" s="218"/>
      <c r="AC53" s="218"/>
    </row>
    <row r="54" spans="1:29">
      <c r="A54" s="207">
        <v>12</v>
      </c>
      <c r="B54" s="208" t="s">
        <v>26</v>
      </c>
      <c r="C54" s="174">
        <v>62000</v>
      </c>
      <c r="D54" s="174">
        <f t="shared" si="27"/>
        <v>3.487676323836147E-3</v>
      </c>
      <c r="E54" s="174">
        <v>32000</v>
      </c>
      <c r="F54" s="174">
        <v>1443</v>
      </c>
      <c r="G54" s="174">
        <f t="shared" si="49"/>
        <v>30000</v>
      </c>
      <c r="H54" s="174">
        <f t="shared" si="25"/>
        <v>30000</v>
      </c>
      <c r="I54" s="174"/>
      <c r="J54" s="174">
        <f t="shared" si="45"/>
        <v>1443</v>
      </c>
      <c r="K54" s="174">
        <f t="shared" si="51"/>
        <v>1443</v>
      </c>
      <c r="L54" s="175"/>
      <c r="M54" s="175">
        <f>'[1]PL2-Chi tiet DA dot 2'!N31</f>
        <v>1443</v>
      </c>
      <c r="N54" s="174"/>
      <c r="O54" s="174">
        <f t="shared" si="50"/>
        <v>28557</v>
      </c>
      <c r="P54" s="174">
        <f>H54-K54</f>
        <v>28557</v>
      </c>
      <c r="Q54" s="175"/>
      <c r="R54" s="175"/>
      <c r="S54" s="174"/>
      <c r="T54" s="174">
        <f t="shared" si="29"/>
        <v>0</v>
      </c>
      <c r="U54" s="174">
        <f t="shared" si="53"/>
        <v>0</v>
      </c>
      <c r="V54" s="175"/>
      <c r="W54" s="175">
        <f>'[1]PL2-Chi tiet DA dot 2'!X31</f>
        <v>0</v>
      </c>
      <c r="X54" s="174"/>
      <c r="Y54" s="218">
        <f t="shared" si="22"/>
        <v>28557</v>
      </c>
      <c r="Z54" s="218">
        <f t="shared" si="41"/>
        <v>28557</v>
      </c>
      <c r="AA54" s="218"/>
      <c r="AB54" s="218"/>
      <c r="AC54" s="218"/>
    </row>
    <row r="55" spans="1:29">
      <c r="A55" s="211"/>
      <c r="B55" s="212"/>
      <c r="C55" s="183"/>
      <c r="D55" s="183"/>
      <c r="E55" s="183"/>
      <c r="F55" s="183"/>
      <c r="G55" s="183"/>
      <c r="H55" s="183"/>
      <c r="I55" s="183"/>
      <c r="J55" s="183"/>
      <c r="K55" s="183"/>
      <c r="L55" s="184"/>
      <c r="M55" s="184"/>
      <c r="N55" s="183"/>
      <c r="O55" s="183"/>
      <c r="P55" s="183"/>
      <c r="Q55" s="184"/>
      <c r="R55" s="184"/>
      <c r="S55" s="183"/>
      <c r="T55" s="183"/>
      <c r="U55" s="183"/>
      <c r="V55" s="184"/>
      <c r="W55" s="184"/>
      <c r="X55" s="183"/>
      <c r="Y55" s="220"/>
      <c r="Z55" s="220"/>
      <c r="AA55" s="220"/>
      <c r="AB55" s="220"/>
      <c r="AC55" s="220"/>
    </row>
  </sheetData>
  <mergeCells count="21">
    <mergeCell ref="A2:AC2"/>
    <mergeCell ref="A3:AC3"/>
    <mergeCell ref="A1:AC1"/>
    <mergeCell ref="A4:N4"/>
    <mergeCell ref="D6:E6"/>
    <mergeCell ref="G6:I6"/>
    <mergeCell ref="J6:N6"/>
    <mergeCell ref="O6:S6"/>
    <mergeCell ref="A7:A8"/>
    <mergeCell ref="B7:B8"/>
    <mergeCell ref="G7:G8"/>
    <mergeCell ref="H7:I7"/>
    <mergeCell ref="J7:J8"/>
    <mergeCell ref="C7:F7"/>
    <mergeCell ref="Y7:Y8"/>
    <mergeCell ref="Z7:AC7"/>
    <mergeCell ref="T7:T8"/>
    <mergeCell ref="U7:X7"/>
    <mergeCell ref="K7:N7"/>
    <mergeCell ref="O7:O8"/>
    <mergeCell ref="P7:S7"/>
  </mergeCells>
  <pageMargins left="0.51181102362204722" right="0.51181102362204722" top="0.74803149606299213" bottom="0.74803149606299213" header="0.31496062992125984" footer="0.31496062992125984"/>
  <pageSetup paperSize="9" scale="69" fitToHeight="0" orientation="landscape" horizontalDpi="4294967295" verticalDpi="4294967295" r:id="rId1"/>
  <headerFooter differentFirst="1">
    <oddFooter>&amp;C&amp;N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0"/>
  <sheetViews>
    <sheetView showZeros="0" zoomScale="55" zoomScaleNormal="55" workbookViewId="0">
      <pane xSplit="2" ySplit="12" topLeftCell="C25" activePane="bottomRight" state="frozen"/>
      <selection pane="topRight" activeCell="C1" sqref="C1"/>
      <selection pane="bottomLeft" activeCell="A13" sqref="A13"/>
      <selection pane="bottomRight" activeCell="P27" sqref="P27"/>
    </sheetView>
  </sheetViews>
  <sheetFormatPr defaultColWidth="9" defaultRowHeight="15.75"/>
  <cols>
    <col min="1" max="1" width="5.375" style="281" customWidth="1"/>
    <col min="2" max="2" width="40.375" style="280" customWidth="1"/>
    <col min="3" max="3" width="6.75" style="280" customWidth="1"/>
    <col min="4" max="4" width="18.125" style="281" customWidth="1"/>
    <col min="5" max="5" width="10.625" style="281" customWidth="1"/>
    <col min="6" max="6" width="7.5" style="281" customWidth="1"/>
    <col min="7" max="7" width="25.625" style="275" customWidth="1"/>
    <col min="8" max="8" width="11.625" style="275" hidden="1" customWidth="1"/>
    <col min="9" max="9" width="10.5" style="275" hidden="1" customWidth="1"/>
    <col min="10" max="10" width="10.625" style="275" hidden="1" customWidth="1"/>
    <col min="11" max="12" width="11.375" style="275" hidden="1" customWidth="1"/>
    <col min="13" max="13" width="9.5" style="275" customWidth="1"/>
    <col min="14" max="14" width="9.625" style="275" customWidth="1"/>
    <col min="15" max="16" width="8.625" style="275" customWidth="1"/>
    <col min="17" max="17" width="9.875" style="275" customWidth="1"/>
    <col min="18" max="18" width="11.375" style="275" customWidth="1"/>
    <col min="19" max="19" width="5.875" style="276" hidden="1" customWidth="1"/>
    <col min="20" max="20" width="6.625" style="276" hidden="1" customWidth="1"/>
    <col min="21" max="21" width="11.625" style="275" hidden="1" customWidth="1"/>
    <col min="22" max="22" width="11.875" style="275" hidden="1" customWidth="1"/>
    <col min="23" max="23" width="11.375" style="275" hidden="1" customWidth="1"/>
    <col min="24" max="24" width="22.75" style="277" customWidth="1"/>
    <col min="25" max="25" width="36.875" style="275" hidden="1" customWidth="1"/>
    <col min="26" max="27" width="8.875" style="275" customWidth="1"/>
    <col min="28" max="28" width="20.875" style="275" customWidth="1"/>
    <col min="29" max="39" width="8.875" style="275" customWidth="1"/>
    <col min="40" max="16384" width="9" style="275"/>
  </cols>
  <sheetData>
    <row r="1" spans="1:24" ht="18.75">
      <c r="A1" s="1144" t="s">
        <v>553</v>
      </c>
      <c r="B1" s="1144"/>
      <c r="C1" s="1144"/>
      <c r="D1" s="1144"/>
      <c r="E1" s="1144"/>
      <c r="F1" s="1144"/>
      <c r="G1" s="1144"/>
      <c r="H1" s="1144"/>
      <c r="I1" s="1144"/>
      <c r="J1" s="1144"/>
      <c r="K1" s="1144"/>
      <c r="L1" s="1144"/>
      <c r="M1" s="1144"/>
      <c r="N1" s="1144"/>
      <c r="O1" s="1144"/>
      <c r="P1" s="1144"/>
      <c r="Q1" s="1144"/>
      <c r="R1" s="1144"/>
      <c r="S1" s="1144"/>
      <c r="T1" s="1144"/>
      <c r="U1" s="1144"/>
      <c r="V1" s="1144"/>
      <c r="W1" s="1144"/>
      <c r="X1" s="1144"/>
    </row>
    <row r="2" spans="1:24" ht="18.75">
      <c r="A2" s="1144" t="s">
        <v>554</v>
      </c>
      <c r="B2" s="1144"/>
      <c r="C2" s="1144"/>
      <c r="D2" s="1144"/>
      <c r="E2" s="1144"/>
      <c r="F2" s="1144"/>
      <c r="G2" s="1144"/>
      <c r="H2" s="1144"/>
      <c r="I2" s="1144"/>
      <c r="J2" s="1144"/>
      <c r="K2" s="1144"/>
      <c r="L2" s="1144"/>
      <c r="M2" s="1144"/>
      <c r="N2" s="1144"/>
      <c r="O2" s="1144"/>
      <c r="P2" s="1144"/>
      <c r="Q2" s="1144"/>
      <c r="R2" s="1144"/>
      <c r="S2" s="1144"/>
      <c r="T2" s="1144"/>
      <c r="U2" s="1144"/>
      <c r="V2" s="1144"/>
      <c r="W2" s="1144"/>
      <c r="X2" s="1144"/>
    </row>
    <row r="3" spans="1:24" ht="18.75">
      <c r="A3" s="1146" t="s">
        <v>531</v>
      </c>
      <c r="B3" s="1146"/>
      <c r="C3" s="1146"/>
      <c r="D3" s="1146"/>
      <c r="E3" s="1146"/>
      <c r="F3" s="1146"/>
      <c r="G3" s="1146"/>
      <c r="H3" s="1146"/>
      <c r="I3" s="1146"/>
      <c r="J3" s="1146"/>
      <c r="K3" s="1146"/>
      <c r="L3" s="1146"/>
      <c r="M3" s="1146"/>
      <c r="N3" s="1146"/>
      <c r="O3" s="1146"/>
      <c r="P3" s="1146"/>
      <c r="Q3" s="1146"/>
      <c r="R3" s="1146"/>
      <c r="S3" s="1146"/>
      <c r="T3" s="1146"/>
      <c r="U3" s="1146"/>
      <c r="V3" s="1146"/>
      <c r="W3" s="1146"/>
      <c r="X3" s="1146"/>
    </row>
    <row r="4" spans="1:24" ht="20.25" hidden="1">
      <c r="A4" s="1143" t="s">
        <v>74</v>
      </c>
      <c r="B4" s="1143"/>
      <c r="C4" s="1143"/>
      <c r="D4" s="1143"/>
      <c r="E4" s="1143"/>
      <c r="F4" s="1143"/>
      <c r="G4" s="1143"/>
      <c r="H4" s="1143"/>
      <c r="I4" s="1143"/>
      <c r="J4" s="1143"/>
      <c r="K4" s="1143"/>
      <c r="L4" s="1143"/>
      <c r="M4" s="1143"/>
      <c r="N4" s="1143"/>
      <c r="O4" s="1143"/>
      <c r="P4" s="1143"/>
      <c r="Q4" s="1143"/>
      <c r="R4" s="1143"/>
      <c r="S4" s="1143"/>
      <c r="T4" s="1143"/>
      <c r="U4" s="1143"/>
      <c r="V4" s="1143"/>
      <c r="W4" s="1143"/>
      <c r="X4" s="1143"/>
    </row>
    <row r="5" spans="1:24" ht="18.75" hidden="1">
      <c r="A5" s="1146" t="s">
        <v>108</v>
      </c>
      <c r="B5" s="1146"/>
      <c r="C5" s="1146"/>
      <c r="D5" s="1146"/>
      <c r="E5" s="1146"/>
      <c r="F5" s="1146"/>
      <c r="G5" s="1146"/>
      <c r="H5" s="1146"/>
      <c r="I5" s="1146"/>
      <c r="J5" s="1146"/>
      <c r="K5" s="1146"/>
      <c r="L5" s="1146"/>
      <c r="M5" s="1146"/>
      <c r="N5" s="1146"/>
      <c r="O5" s="1146"/>
      <c r="P5" s="1146"/>
      <c r="Q5" s="1146"/>
      <c r="R5" s="1146"/>
      <c r="S5" s="1146"/>
      <c r="T5" s="1146"/>
      <c r="U5" s="1146"/>
      <c r="V5" s="1146"/>
      <c r="W5" s="1146"/>
      <c r="X5" s="1146"/>
    </row>
    <row r="6" spans="1:24" ht="20.25" hidden="1">
      <c r="A6" s="1143" t="s">
        <v>109</v>
      </c>
      <c r="B6" s="1143"/>
      <c r="C6" s="1143"/>
      <c r="D6" s="1143"/>
      <c r="E6" s="1143"/>
      <c r="F6" s="1143"/>
      <c r="G6" s="1143"/>
      <c r="H6" s="1143"/>
      <c r="I6" s="1143"/>
      <c r="J6" s="1143"/>
      <c r="K6" s="1143"/>
      <c r="L6" s="1143"/>
      <c r="M6" s="1143"/>
      <c r="N6" s="1143"/>
      <c r="O6" s="1143"/>
      <c r="P6" s="1143"/>
      <c r="Q6" s="1143"/>
      <c r="R6" s="1143"/>
    </row>
    <row r="7" spans="1:24" ht="20.25" hidden="1">
      <c r="A7" s="278"/>
      <c r="B7" s="278"/>
      <c r="C7" s="278"/>
      <c r="D7" s="278"/>
      <c r="E7" s="278"/>
      <c r="F7" s="278"/>
      <c r="G7" s="278"/>
      <c r="H7" s="278"/>
      <c r="I7" s="278"/>
      <c r="J7" s="278"/>
      <c r="K7" s="278"/>
      <c r="L7" s="278"/>
      <c r="M7" s="278"/>
      <c r="N7" s="278"/>
      <c r="O7" s="278"/>
      <c r="P7" s="278"/>
      <c r="Q7" s="278"/>
      <c r="R7" s="278"/>
    </row>
    <row r="8" spans="1:24" ht="18.75">
      <c r="A8" s="279"/>
      <c r="R8" s="1141" t="s">
        <v>58</v>
      </c>
      <c r="S8" s="1141"/>
      <c r="T8" s="1141"/>
      <c r="U8" s="1141"/>
      <c r="V8" s="1141"/>
      <c r="W8" s="1141"/>
      <c r="X8" s="1141"/>
    </row>
    <row r="9" spans="1:24" ht="18.75">
      <c r="A9" s="1142" t="s">
        <v>168</v>
      </c>
      <c r="B9" s="1142" t="s">
        <v>5</v>
      </c>
      <c r="C9" s="1153" t="s">
        <v>538</v>
      </c>
      <c r="D9" s="1142" t="s">
        <v>0</v>
      </c>
      <c r="E9" s="1142" t="s">
        <v>76</v>
      </c>
      <c r="F9" s="1142" t="s">
        <v>4</v>
      </c>
      <c r="G9" s="1142" t="s">
        <v>39</v>
      </c>
      <c r="H9" s="1142" t="s">
        <v>13</v>
      </c>
      <c r="I9" s="282"/>
      <c r="J9" s="1142" t="s">
        <v>38</v>
      </c>
      <c r="K9" s="282"/>
      <c r="L9" s="282"/>
      <c r="M9" s="1149" t="s">
        <v>158</v>
      </c>
      <c r="N9" s="1150"/>
      <c r="O9" s="1150"/>
      <c r="P9" s="1150"/>
      <c r="Q9" s="1150"/>
      <c r="R9" s="1150"/>
      <c r="S9" s="283"/>
      <c r="T9" s="283"/>
      <c r="U9" s="282"/>
      <c r="V9" s="282"/>
      <c r="W9" s="282"/>
      <c r="X9" s="1151" t="s">
        <v>3</v>
      </c>
    </row>
    <row r="10" spans="1:24" ht="19.5">
      <c r="A10" s="1142"/>
      <c r="B10" s="1142"/>
      <c r="C10" s="1197"/>
      <c r="D10" s="1142"/>
      <c r="E10" s="1142"/>
      <c r="F10" s="1142"/>
      <c r="G10" s="1142"/>
      <c r="H10" s="1142"/>
      <c r="I10" s="1142" t="s">
        <v>37</v>
      </c>
      <c r="J10" s="1142"/>
      <c r="K10" s="282"/>
      <c r="L10" s="282"/>
      <c r="M10" s="1142" t="s">
        <v>22</v>
      </c>
      <c r="N10" s="1152" t="s">
        <v>60</v>
      </c>
      <c r="O10" s="1152"/>
      <c r="P10" s="1152"/>
      <c r="Q10" s="1152"/>
      <c r="R10" s="1152"/>
      <c r="S10" s="283"/>
      <c r="T10" s="283"/>
      <c r="U10" s="282"/>
      <c r="V10" s="282"/>
      <c r="W10" s="282"/>
      <c r="X10" s="1151"/>
    </row>
    <row r="11" spans="1:24" ht="18.75">
      <c r="A11" s="1142"/>
      <c r="B11" s="1142"/>
      <c r="C11" s="1197"/>
      <c r="D11" s="1142"/>
      <c r="E11" s="1142"/>
      <c r="F11" s="1142"/>
      <c r="G11" s="1142"/>
      <c r="H11" s="1142"/>
      <c r="I11" s="1142"/>
      <c r="J11" s="1142"/>
      <c r="K11" s="282"/>
      <c r="L11" s="282"/>
      <c r="M11" s="1142"/>
      <c r="N11" s="1142" t="s">
        <v>61</v>
      </c>
      <c r="O11" s="1155" t="s">
        <v>59</v>
      </c>
      <c r="P11" s="1156"/>
      <c r="Q11" s="1157"/>
      <c r="R11" s="1153" t="s">
        <v>280</v>
      </c>
      <c r="S11" s="283"/>
      <c r="T11" s="283"/>
      <c r="U11" s="282"/>
      <c r="V11" s="282"/>
      <c r="W11" s="282"/>
      <c r="X11" s="1151"/>
    </row>
    <row r="12" spans="1:24" s="286" customFormat="1" ht="96" customHeight="1">
      <c r="A12" s="1142"/>
      <c r="B12" s="1142"/>
      <c r="C12" s="1154"/>
      <c r="D12" s="1142"/>
      <c r="E12" s="1142"/>
      <c r="F12" s="1142"/>
      <c r="G12" s="1142"/>
      <c r="H12" s="1142"/>
      <c r="I12" s="1142"/>
      <c r="J12" s="1142"/>
      <c r="K12" s="284" t="s">
        <v>21</v>
      </c>
      <c r="L12" s="284" t="s">
        <v>27</v>
      </c>
      <c r="M12" s="1142"/>
      <c r="N12" s="1142"/>
      <c r="O12" s="284" t="s">
        <v>539</v>
      </c>
      <c r="P12" s="285" t="s">
        <v>540</v>
      </c>
      <c r="Q12" s="284" t="s">
        <v>513</v>
      </c>
      <c r="R12" s="1154"/>
      <c r="S12" s="284" t="s">
        <v>62</v>
      </c>
      <c r="T12" s="284" t="s">
        <v>66</v>
      </c>
      <c r="U12" s="284" t="s">
        <v>65</v>
      </c>
      <c r="V12" s="284" t="s">
        <v>64</v>
      </c>
      <c r="W12" s="284" t="s">
        <v>63</v>
      </c>
      <c r="X12" s="1151"/>
    </row>
    <row r="13" spans="1:24" ht="18.75">
      <c r="A13" s="287" t="s">
        <v>40</v>
      </c>
      <c r="B13" s="287" t="s">
        <v>41</v>
      </c>
      <c r="C13" s="287">
        <f>SUM(C27:C58)</f>
        <v>9</v>
      </c>
      <c r="D13" s="287" t="s">
        <v>42</v>
      </c>
      <c r="E13" s="287" t="s">
        <v>43</v>
      </c>
      <c r="F13" s="287" t="s">
        <v>44</v>
      </c>
      <c r="G13" s="287" t="s">
        <v>45</v>
      </c>
      <c r="H13" s="287" t="s">
        <v>46</v>
      </c>
      <c r="I13" s="287" t="s">
        <v>46</v>
      </c>
      <c r="J13" s="287" t="s">
        <v>47</v>
      </c>
      <c r="K13" s="287"/>
      <c r="L13" s="287" t="s">
        <v>47</v>
      </c>
      <c r="M13" s="287" t="s">
        <v>53</v>
      </c>
      <c r="N13" s="287" t="s">
        <v>51</v>
      </c>
      <c r="O13" s="287" t="s">
        <v>48</v>
      </c>
      <c r="P13" s="287" t="s">
        <v>49</v>
      </c>
      <c r="Q13" s="287" t="s">
        <v>50</v>
      </c>
      <c r="R13" s="287" t="s">
        <v>52</v>
      </c>
      <c r="S13" s="288"/>
      <c r="T13" s="289"/>
      <c r="U13" s="289"/>
      <c r="V13" s="289"/>
      <c r="W13" s="290" t="s">
        <v>69</v>
      </c>
      <c r="X13" s="287" t="s">
        <v>69</v>
      </c>
    </row>
    <row r="14" spans="1:24" s="293" customFormat="1">
      <c r="A14" s="323"/>
      <c r="B14" s="323" t="s">
        <v>24</v>
      </c>
      <c r="C14" s="323">
        <f>SUM(C15:C57)</f>
        <v>9</v>
      </c>
      <c r="D14" s="323"/>
      <c r="E14" s="323"/>
      <c r="F14" s="323"/>
      <c r="G14" s="323"/>
      <c r="H14" s="324" t="e">
        <f>H16+#REF!+H17+H19+H22</f>
        <v>#REF!</v>
      </c>
      <c r="I14" s="324" t="e">
        <f>I16+#REF!+I17+I19+I22</f>
        <v>#REF!</v>
      </c>
      <c r="J14" s="324" t="e">
        <f>J16+#REF!+J17+J19+J22</f>
        <v>#REF!</v>
      </c>
      <c r="K14" s="324" t="e">
        <f>K16+#REF!+K17+K19+K22</f>
        <v>#REF!</v>
      </c>
      <c r="L14" s="324" t="e">
        <f>L16+#REF!+L17+L19+L22</f>
        <v>#REF!</v>
      </c>
      <c r="M14" s="324">
        <f>M15</f>
        <v>134479</v>
      </c>
      <c r="N14" s="324">
        <f t="shared" ref="N14:R14" si="0">N15</f>
        <v>130342</v>
      </c>
      <c r="O14" s="324">
        <f t="shared" si="0"/>
        <v>36000</v>
      </c>
      <c r="P14" s="324">
        <f t="shared" si="0"/>
        <v>55565</v>
      </c>
      <c r="Q14" s="324">
        <f t="shared" si="0"/>
        <v>38777</v>
      </c>
      <c r="R14" s="324">
        <f t="shared" si="0"/>
        <v>4137</v>
      </c>
      <c r="S14" s="291" t="e">
        <f t="shared" ref="S14:W14" si="1">S15</f>
        <v>#REF!</v>
      </c>
      <c r="T14" s="291" t="e">
        <f t="shared" si="1"/>
        <v>#REF!</v>
      </c>
      <c r="U14" s="291" t="e">
        <f t="shared" si="1"/>
        <v>#REF!</v>
      </c>
      <c r="V14" s="291" t="e">
        <f t="shared" si="1"/>
        <v>#REF!</v>
      </c>
      <c r="W14" s="291" t="e">
        <f t="shared" si="1"/>
        <v>#REF!</v>
      </c>
      <c r="X14" s="292"/>
    </row>
    <row r="15" spans="1:24" s="296" customFormat="1">
      <c r="A15" s="325"/>
      <c r="B15" s="326" t="s">
        <v>11</v>
      </c>
      <c r="C15" s="326"/>
      <c r="D15" s="325"/>
      <c r="E15" s="325"/>
      <c r="F15" s="327"/>
      <c r="G15" s="328"/>
      <c r="H15" s="329">
        <f>H16+H17</f>
        <v>3826437</v>
      </c>
      <c r="I15" s="329" t="e">
        <f>I16+#REF!+I17+#REF!+#REF!+#REF!</f>
        <v>#REF!</v>
      </c>
      <c r="J15" s="329">
        <f>J16+J17</f>
        <v>157700</v>
      </c>
      <c r="K15" s="329" t="e">
        <f>K16+K17</f>
        <v>#REF!</v>
      </c>
      <c r="L15" s="329" t="e">
        <f>L16+L17</f>
        <v>#REF!</v>
      </c>
      <c r="M15" s="329">
        <f>M16+M17+M19+M22+M23</f>
        <v>134479</v>
      </c>
      <c r="N15" s="329">
        <f t="shared" ref="N15:R15" si="2">N16+N17+N19+N22+N23</f>
        <v>130342</v>
      </c>
      <c r="O15" s="329">
        <f t="shared" si="2"/>
        <v>36000</v>
      </c>
      <c r="P15" s="329">
        <f t="shared" si="2"/>
        <v>55565</v>
      </c>
      <c r="Q15" s="329">
        <f t="shared" si="2"/>
        <v>38777</v>
      </c>
      <c r="R15" s="329">
        <f t="shared" si="2"/>
        <v>4137</v>
      </c>
      <c r="S15" s="294" t="e">
        <f>S16+#REF!+#REF!+#REF!+#REF!+#REF!+#REF!+#REF!+#REF!+#REF!</f>
        <v>#REF!</v>
      </c>
      <c r="T15" s="294" t="e">
        <f>T16+#REF!+#REF!+#REF!+#REF!+#REF!+#REF!+#REF!+#REF!+#REF!</f>
        <v>#REF!</v>
      </c>
      <c r="U15" s="294" t="e">
        <f>U16+#REF!+#REF!+#REF!+#REF!+#REF!+#REF!+#REF!+#REF!+#REF!</f>
        <v>#REF!</v>
      </c>
      <c r="V15" s="294" t="e">
        <f>V16+#REF!+#REF!+#REF!+#REF!+#REF!+#REF!+#REF!+#REF!+#REF!</f>
        <v>#REF!</v>
      </c>
      <c r="W15" s="294" t="e">
        <f>W16+#REF!+#REF!+#REF!+#REF!+#REF!+#REF!+#REF!+#REF!+#REF!</f>
        <v>#REF!</v>
      </c>
      <c r="X15" s="295"/>
    </row>
    <row r="16" spans="1:24" s="296" customFormat="1">
      <c r="A16" s="330">
        <v>1</v>
      </c>
      <c r="B16" s="305" t="str">
        <f>B25</f>
        <v>Giáo dục, đào tạo và giáo dục nghề nghiệp</v>
      </c>
      <c r="C16" s="305"/>
      <c r="D16" s="330"/>
      <c r="E16" s="330"/>
      <c r="F16" s="316"/>
      <c r="G16" s="331"/>
      <c r="H16" s="316">
        <f>H25</f>
        <v>3659180</v>
      </c>
      <c r="I16" s="316" t="e">
        <f t="shared" ref="I16:R16" si="3">I25</f>
        <v>#REF!</v>
      </c>
      <c r="J16" s="316">
        <f t="shared" si="3"/>
        <v>0</v>
      </c>
      <c r="K16" s="316" t="e">
        <f t="shared" si="3"/>
        <v>#REF!</v>
      </c>
      <c r="L16" s="316" t="e">
        <f t="shared" si="3"/>
        <v>#REF!</v>
      </c>
      <c r="M16" s="316">
        <f t="shared" si="3"/>
        <v>40365</v>
      </c>
      <c r="N16" s="316">
        <f t="shared" si="3"/>
        <v>40365</v>
      </c>
      <c r="O16" s="316">
        <f t="shared" si="3"/>
        <v>0</v>
      </c>
      <c r="P16" s="316">
        <f t="shared" si="3"/>
        <v>40365</v>
      </c>
      <c r="Q16" s="316"/>
      <c r="R16" s="316">
        <f t="shared" si="3"/>
        <v>0</v>
      </c>
      <c r="S16" s="297" t="e">
        <f>S25</f>
        <v>#REF!</v>
      </c>
      <c r="T16" s="297" t="e">
        <f>T25</f>
        <v>#REF!</v>
      </c>
      <c r="U16" s="297" t="e">
        <f>U25</f>
        <v>#REF!</v>
      </c>
      <c r="V16" s="297" t="e">
        <f>V25</f>
        <v>#REF!</v>
      </c>
      <c r="W16" s="297" t="e">
        <f>W25</f>
        <v>#REF!</v>
      </c>
      <c r="X16" s="295"/>
    </row>
    <row r="17" spans="1:24" s="296" customFormat="1">
      <c r="A17" s="330">
        <v>3</v>
      </c>
      <c r="B17" s="305" t="str">
        <f>B30</f>
        <v xml:space="preserve">Bảo vệ môi trường </v>
      </c>
      <c r="C17" s="305"/>
      <c r="D17" s="330"/>
      <c r="E17" s="330"/>
      <c r="F17" s="316"/>
      <c r="G17" s="331"/>
      <c r="H17" s="316">
        <f t="shared" ref="H17:R18" si="4">H30</f>
        <v>167257</v>
      </c>
      <c r="I17" s="316">
        <f t="shared" si="4"/>
        <v>0</v>
      </c>
      <c r="J17" s="316">
        <f t="shared" si="4"/>
        <v>157700</v>
      </c>
      <c r="K17" s="316">
        <f t="shared" si="4"/>
        <v>0</v>
      </c>
      <c r="L17" s="316">
        <f t="shared" si="4"/>
        <v>0</v>
      </c>
      <c r="M17" s="316">
        <f t="shared" si="4"/>
        <v>7200</v>
      </c>
      <c r="N17" s="316">
        <f t="shared" si="4"/>
        <v>7200</v>
      </c>
      <c r="O17" s="316">
        <f t="shared" si="4"/>
        <v>0</v>
      </c>
      <c r="P17" s="316">
        <f t="shared" si="4"/>
        <v>7200</v>
      </c>
      <c r="Q17" s="316"/>
      <c r="R17" s="316">
        <f t="shared" si="4"/>
        <v>0</v>
      </c>
      <c r="S17" s="297"/>
      <c r="T17" s="297"/>
      <c r="U17" s="297"/>
      <c r="V17" s="297"/>
      <c r="W17" s="297"/>
      <c r="X17" s="295"/>
    </row>
    <row r="18" spans="1:24" s="296" customFormat="1">
      <c r="A18" s="330" t="s">
        <v>33</v>
      </c>
      <c r="B18" s="305" t="str">
        <f>B31</f>
        <v>Môi trường</v>
      </c>
      <c r="C18" s="305"/>
      <c r="D18" s="330"/>
      <c r="E18" s="330"/>
      <c r="F18" s="316"/>
      <c r="G18" s="331"/>
      <c r="H18" s="316">
        <f>H31</f>
        <v>167257</v>
      </c>
      <c r="I18" s="316">
        <f t="shared" si="4"/>
        <v>0</v>
      </c>
      <c r="J18" s="316">
        <f t="shared" si="4"/>
        <v>157700</v>
      </c>
      <c r="K18" s="316">
        <f t="shared" si="4"/>
        <v>0</v>
      </c>
      <c r="L18" s="316">
        <f t="shared" si="4"/>
        <v>0</v>
      </c>
      <c r="M18" s="316">
        <f t="shared" si="4"/>
        <v>7200</v>
      </c>
      <c r="N18" s="316">
        <f t="shared" si="4"/>
        <v>7200</v>
      </c>
      <c r="O18" s="316">
        <f t="shared" si="4"/>
        <v>0</v>
      </c>
      <c r="P18" s="316">
        <f t="shared" si="4"/>
        <v>7200</v>
      </c>
      <c r="Q18" s="316"/>
      <c r="R18" s="316">
        <f t="shared" si="4"/>
        <v>0</v>
      </c>
      <c r="S18" s="297"/>
      <c r="T18" s="297"/>
      <c r="U18" s="297"/>
      <c r="V18" s="297"/>
      <c r="W18" s="297"/>
      <c r="X18" s="295"/>
    </row>
    <row r="19" spans="1:24" s="296" customFormat="1">
      <c r="A19" s="330">
        <v>4</v>
      </c>
      <c r="B19" s="305" t="str">
        <f>B35</f>
        <v>Các hoạt động kinh tế</v>
      </c>
      <c r="C19" s="305"/>
      <c r="D19" s="330"/>
      <c r="E19" s="330"/>
      <c r="F19" s="316"/>
      <c r="G19" s="331"/>
      <c r="H19" s="316" t="e">
        <f>H35</f>
        <v>#REF!</v>
      </c>
      <c r="I19" s="316" t="e">
        <f t="shared" ref="I19:R20" si="5">I35</f>
        <v>#REF!</v>
      </c>
      <c r="J19" s="316" t="e">
        <f t="shared" si="5"/>
        <v>#REF!</v>
      </c>
      <c r="K19" s="316" t="e">
        <f t="shared" si="5"/>
        <v>#REF!</v>
      </c>
      <c r="L19" s="316" t="e">
        <f t="shared" si="5"/>
        <v>#REF!</v>
      </c>
      <c r="M19" s="316">
        <f t="shared" si="5"/>
        <v>38178</v>
      </c>
      <c r="N19" s="316">
        <f t="shared" si="5"/>
        <v>36000</v>
      </c>
      <c r="O19" s="316">
        <f t="shared" si="5"/>
        <v>28000</v>
      </c>
      <c r="P19" s="316">
        <f t="shared" si="5"/>
        <v>8000</v>
      </c>
      <c r="Q19" s="316"/>
      <c r="R19" s="316">
        <f t="shared" si="5"/>
        <v>2178</v>
      </c>
      <c r="S19" s="297"/>
      <c r="T19" s="297"/>
      <c r="U19" s="297"/>
      <c r="V19" s="297"/>
      <c r="W19" s="297"/>
      <c r="X19" s="295"/>
    </row>
    <row r="20" spans="1:24" s="296" customFormat="1">
      <c r="A20" s="330" t="s">
        <v>33</v>
      </c>
      <c r="B20" s="305" t="str">
        <f>B36</f>
        <v>Nông nghiệp, lâm nghiệp, thủy lợi và thủy sản</v>
      </c>
      <c r="C20" s="305"/>
      <c r="D20" s="330"/>
      <c r="E20" s="330"/>
      <c r="F20" s="316"/>
      <c r="G20" s="331"/>
      <c r="H20" s="316">
        <f>H36</f>
        <v>9611</v>
      </c>
      <c r="I20" s="316">
        <f t="shared" si="5"/>
        <v>0</v>
      </c>
      <c r="J20" s="316">
        <f t="shared" si="5"/>
        <v>0</v>
      </c>
      <c r="K20" s="316">
        <f t="shared" si="5"/>
        <v>0</v>
      </c>
      <c r="L20" s="316">
        <f t="shared" si="5"/>
        <v>0</v>
      </c>
      <c r="M20" s="316">
        <f t="shared" si="5"/>
        <v>9611</v>
      </c>
      <c r="N20" s="316">
        <f t="shared" si="5"/>
        <v>8000</v>
      </c>
      <c r="O20" s="316">
        <f t="shared" si="5"/>
        <v>0</v>
      </c>
      <c r="P20" s="316">
        <f t="shared" si="5"/>
        <v>8000</v>
      </c>
      <c r="Q20" s="316"/>
      <c r="R20" s="316">
        <f t="shared" si="5"/>
        <v>1611</v>
      </c>
      <c r="S20" s="297"/>
      <c r="T20" s="297"/>
      <c r="U20" s="297"/>
      <c r="V20" s="297"/>
      <c r="W20" s="297"/>
      <c r="X20" s="295"/>
    </row>
    <row r="21" spans="1:24" s="296" customFormat="1">
      <c r="A21" s="330" t="s">
        <v>238</v>
      </c>
      <c r="B21" s="305" t="str">
        <f>B40</f>
        <v>Công trình công cộng tại đô thị</v>
      </c>
      <c r="C21" s="305"/>
      <c r="D21" s="330"/>
      <c r="E21" s="330"/>
      <c r="F21" s="316"/>
      <c r="G21" s="331"/>
      <c r="H21" s="316">
        <f>H40</f>
        <v>28567</v>
      </c>
      <c r="I21" s="316">
        <f t="shared" ref="I21:R21" si="6">I40</f>
        <v>0</v>
      </c>
      <c r="J21" s="316">
        <f t="shared" si="6"/>
        <v>0</v>
      </c>
      <c r="K21" s="316">
        <f t="shared" si="6"/>
        <v>0</v>
      </c>
      <c r="L21" s="316">
        <f t="shared" si="6"/>
        <v>0</v>
      </c>
      <c r="M21" s="316">
        <f t="shared" si="6"/>
        <v>28567</v>
      </c>
      <c r="N21" s="316">
        <f t="shared" si="6"/>
        <v>28000</v>
      </c>
      <c r="O21" s="316">
        <f t="shared" si="6"/>
        <v>28000</v>
      </c>
      <c r="P21" s="316">
        <f t="shared" si="6"/>
        <v>0</v>
      </c>
      <c r="Q21" s="316"/>
      <c r="R21" s="316">
        <f t="shared" si="6"/>
        <v>567</v>
      </c>
      <c r="S21" s="297"/>
      <c r="T21" s="297"/>
      <c r="U21" s="297"/>
      <c r="V21" s="297"/>
      <c r="W21" s="297"/>
      <c r="X21" s="295"/>
    </row>
    <row r="22" spans="1:24" s="296" customFormat="1">
      <c r="A22" s="330">
        <v>5</v>
      </c>
      <c r="B22" s="305" t="str">
        <f>B44</f>
        <v>Xã hội</v>
      </c>
      <c r="C22" s="305"/>
      <c r="D22" s="330"/>
      <c r="E22" s="330"/>
      <c r="F22" s="316"/>
      <c r="G22" s="331"/>
      <c r="H22" s="316">
        <f>H44</f>
        <v>9959</v>
      </c>
      <c r="I22" s="316">
        <f t="shared" ref="I22:R22" si="7">I44</f>
        <v>0</v>
      </c>
      <c r="J22" s="316">
        <f t="shared" si="7"/>
        <v>0</v>
      </c>
      <c r="K22" s="316">
        <f t="shared" si="7"/>
        <v>0</v>
      </c>
      <c r="L22" s="316">
        <f t="shared" si="7"/>
        <v>0</v>
      </c>
      <c r="M22" s="316">
        <f t="shared" si="7"/>
        <v>9959</v>
      </c>
      <c r="N22" s="316">
        <f t="shared" si="7"/>
        <v>8000</v>
      </c>
      <c r="O22" s="316">
        <f t="shared" si="7"/>
        <v>8000</v>
      </c>
      <c r="P22" s="316">
        <f t="shared" si="7"/>
        <v>0</v>
      </c>
      <c r="Q22" s="316"/>
      <c r="R22" s="316">
        <f t="shared" si="7"/>
        <v>1959</v>
      </c>
      <c r="S22" s="297"/>
      <c r="T22" s="297"/>
      <c r="U22" s="297"/>
      <c r="V22" s="297"/>
      <c r="W22" s="297"/>
      <c r="X22" s="295"/>
    </row>
    <row r="23" spans="1:24" s="296" customFormat="1" ht="31.5">
      <c r="A23" s="330">
        <v>6</v>
      </c>
      <c r="B23" s="305" t="str">
        <f>B49</f>
        <v>Danh mục dự án từ nguồn thu cổ phần hóa, thoái hóa vốn doanh nghiệp địa phương</v>
      </c>
      <c r="C23" s="305"/>
      <c r="D23" s="330"/>
      <c r="E23" s="330"/>
      <c r="F23" s="316"/>
      <c r="G23" s="331"/>
      <c r="H23" s="316"/>
      <c r="I23" s="316"/>
      <c r="J23" s="316"/>
      <c r="K23" s="316"/>
      <c r="L23" s="316"/>
      <c r="M23" s="316">
        <f>M49</f>
        <v>38777</v>
      </c>
      <c r="N23" s="316">
        <f t="shared" ref="N23:R23" si="8">N49</f>
        <v>38777</v>
      </c>
      <c r="O23" s="316">
        <f t="shared" si="8"/>
        <v>0</v>
      </c>
      <c r="P23" s="316">
        <f t="shared" si="8"/>
        <v>0</v>
      </c>
      <c r="Q23" s="316">
        <f t="shared" si="8"/>
        <v>38777</v>
      </c>
      <c r="R23" s="316">
        <f t="shared" si="8"/>
        <v>0</v>
      </c>
      <c r="S23" s="297"/>
      <c r="T23" s="297"/>
      <c r="U23" s="297"/>
      <c r="V23" s="297"/>
      <c r="W23" s="297"/>
      <c r="X23" s="295"/>
    </row>
    <row r="24" spans="1:24" s="300" customFormat="1">
      <c r="A24" s="332"/>
      <c r="B24" s="333" t="s">
        <v>35</v>
      </c>
      <c r="C24" s="333"/>
      <c r="D24" s="332"/>
      <c r="E24" s="332"/>
      <c r="F24" s="332"/>
      <c r="G24" s="332"/>
      <c r="H24" s="332"/>
      <c r="I24" s="332"/>
      <c r="J24" s="332"/>
      <c r="K24" s="332"/>
      <c r="L24" s="332"/>
      <c r="M24" s="332"/>
      <c r="N24" s="332"/>
      <c r="O24" s="332"/>
      <c r="P24" s="332"/>
      <c r="Q24" s="332"/>
      <c r="R24" s="332"/>
      <c r="S24" s="298"/>
      <c r="T24" s="298"/>
      <c r="U24" s="298"/>
      <c r="V24" s="298"/>
      <c r="W24" s="298"/>
      <c r="X24" s="299"/>
    </row>
    <row r="25" spans="1:24" s="296" customFormat="1">
      <c r="A25" s="325" t="s">
        <v>7</v>
      </c>
      <c r="B25" s="334" t="s">
        <v>230</v>
      </c>
      <c r="C25" s="334"/>
      <c r="D25" s="335"/>
      <c r="E25" s="335"/>
      <c r="F25" s="335"/>
      <c r="G25" s="306"/>
      <c r="H25" s="329">
        <f t="shared" ref="H25:W26" si="9">H26</f>
        <v>3659180</v>
      </c>
      <c r="I25" s="329" t="e">
        <f t="shared" si="9"/>
        <v>#REF!</v>
      </c>
      <c r="J25" s="329">
        <f t="shared" si="9"/>
        <v>0</v>
      </c>
      <c r="K25" s="329" t="e">
        <f t="shared" si="9"/>
        <v>#REF!</v>
      </c>
      <c r="L25" s="329" t="e">
        <f t="shared" si="9"/>
        <v>#REF!</v>
      </c>
      <c r="M25" s="329">
        <f>M26</f>
        <v>40365</v>
      </c>
      <c r="N25" s="329">
        <f t="shared" ref="N25:R25" si="10">N26</f>
        <v>40365</v>
      </c>
      <c r="O25" s="329">
        <f t="shared" si="10"/>
        <v>0</v>
      </c>
      <c r="P25" s="329">
        <f t="shared" si="10"/>
        <v>40365</v>
      </c>
      <c r="Q25" s="329">
        <f t="shared" si="10"/>
        <v>0</v>
      </c>
      <c r="R25" s="329">
        <f t="shared" si="10"/>
        <v>0</v>
      </c>
      <c r="S25" s="301" t="e">
        <f t="shared" si="9"/>
        <v>#REF!</v>
      </c>
      <c r="T25" s="301" t="e">
        <f t="shared" si="9"/>
        <v>#REF!</v>
      </c>
      <c r="U25" s="294" t="e">
        <f t="shared" si="9"/>
        <v>#REF!</v>
      </c>
      <c r="V25" s="294" t="e">
        <f t="shared" si="9"/>
        <v>#REF!</v>
      </c>
      <c r="W25" s="294" t="e">
        <f t="shared" si="9"/>
        <v>#REF!</v>
      </c>
      <c r="X25" s="295"/>
    </row>
    <row r="26" spans="1:24" s="304" customFormat="1">
      <c r="A26" s="332"/>
      <c r="B26" s="311" t="s">
        <v>30</v>
      </c>
      <c r="C26" s="311"/>
      <c r="D26" s="336"/>
      <c r="E26" s="336"/>
      <c r="F26" s="336"/>
      <c r="G26" s="306"/>
      <c r="H26" s="337">
        <f>H27+SUM(H29:H29)</f>
        <v>3659180</v>
      </c>
      <c r="I26" s="337" t="e">
        <f>I27+SUM(I29:I29)</f>
        <v>#REF!</v>
      </c>
      <c r="J26" s="337">
        <f>J27+SUM(J29:J29)</f>
        <v>0</v>
      </c>
      <c r="K26" s="337" t="e">
        <f>K27+SUM(K29:K29)</f>
        <v>#REF!</v>
      </c>
      <c r="L26" s="337" t="e">
        <f>L27+SUM(L29:L29)</f>
        <v>#REF!</v>
      </c>
      <c r="M26" s="337">
        <f>M27+M28</f>
        <v>40365</v>
      </c>
      <c r="N26" s="337">
        <f t="shared" ref="N26:R26" si="11">N27+N28</f>
        <v>40365</v>
      </c>
      <c r="O26" s="337">
        <f t="shared" si="11"/>
        <v>0</v>
      </c>
      <c r="P26" s="337">
        <f t="shared" si="11"/>
        <v>40365</v>
      </c>
      <c r="Q26" s="337">
        <f t="shared" si="11"/>
        <v>0</v>
      </c>
      <c r="R26" s="337">
        <f t="shared" si="11"/>
        <v>0</v>
      </c>
      <c r="S26" s="302" t="e">
        <f t="shared" si="9"/>
        <v>#REF!</v>
      </c>
      <c r="T26" s="302" t="e">
        <f t="shared" si="9"/>
        <v>#REF!</v>
      </c>
      <c r="U26" s="303" t="e">
        <f t="shared" si="9"/>
        <v>#REF!</v>
      </c>
      <c r="V26" s="303" t="e">
        <f t="shared" si="9"/>
        <v>#REF!</v>
      </c>
      <c r="W26" s="303" t="e">
        <f t="shared" si="9"/>
        <v>#REF!</v>
      </c>
      <c r="X26" s="299"/>
    </row>
    <row r="27" spans="1:24" s="304" customFormat="1" ht="78.75">
      <c r="A27" s="330">
        <v>1</v>
      </c>
      <c r="B27" s="305" t="s">
        <v>254</v>
      </c>
      <c r="C27" s="305">
        <v>1</v>
      </c>
      <c r="D27" s="306" t="s">
        <v>255</v>
      </c>
      <c r="E27" s="306" t="s">
        <v>220</v>
      </c>
      <c r="F27" s="306" t="s">
        <v>219</v>
      </c>
      <c r="G27" s="306" t="s">
        <v>256</v>
      </c>
      <c r="H27" s="114">
        <v>3617676</v>
      </c>
      <c r="I27" s="338" t="e">
        <f>SUM(#REF!)</f>
        <v>#REF!</v>
      </c>
      <c r="J27" s="316"/>
      <c r="K27" s="316" t="e">
        <f>SUM(#REF!)</f>
        <v>#REF!</v>
      </c>
      <c r="L27" s="316" t="e">
        <f>SUM(#REF!)</f>
        <v>#REF!</v>
      </c>
      <c r="M27" s="316">
        <f>N27+R27</f>
        <v>36365</v>
      </c>
      <c r="N27" s="316">
        <f>O27+P27</f>
        <v>36365</v>
      </c>
      <c r="O27" s="316"/>
      <c r="P27" s="316">
        <v>36365</v>
      </c>
      <c r="Q27" s="316"/>
      <c r="R27" s="316"/>
      <c r="S27" s="297" t="e">
        <f>SUM(#REF!)</f>
        <v>#REF!</v>
      </c>
      <c r="T27" s="297" t="e">
        <f>SUM(#REF!)</f>
        <v>#REF!</v>
      </c>
      <c r="U27" s="297" t="e">
        <f>SUM(#REF!)</f>
        <v>#REF!</v>
      </c>
      <c r="V27" s="297" t="e">
        <f>SUM(#REF!)</f>
        <v>#REF!</v>
      </c>
      <c r="W27" s="297" t="e">
        <f>SUM(#REF!)</f>
        <v>#REF!</v>
      </c>
      <c r="X27" s="307" t="s">
        <v>484</v>
      </c>
    </row>
    <row r="28" spans="1:24" s="304" customFormat="1">
      <c r="A28" s="332"/>
      <c r="B28" s="339" t="s">
        <v>29</v>
      </c>
      <c r="C28" s="339"/>
      <c r="D28" s="336"/>
      <c r="E28" s="336"/>
      <c r="F28" s="336"/>
      <c r="G28" s="306"/>
      <c r="H28" s="338"/>
      <c r="I28" s="338"/>
      <c r="J28" s="338"/>
      <c r="K28" s="338"/>
      <c r="L28" s="338"/>
      <c r="M28" s="338">
        <f>M29</f>
        <v>4000</v>
      </c>
      <c r="N28" s="338">
        <f t="shared" ref="N28:R28" si="12">N29</f>
        <v>4000</v>
      </c>
      <c r="O28" s="338">
        <f t="shared" si="12"/>
        <v>0</v>
      </c>
      <c r="P28" s="338">
        <f t="shared" si="12"/>
        <v>4000</v>
      </c>
      <c r="Q28" s="338">
        <f t="shared" si="12"/>
        <v>0</v>
      </c>
      <c r="R28" s="338">
        <f t="shared" si="12"/>
        <v>0</v>
      </c>
      <c r="S28" s="302"/>
      <c r="T28" s="302"/>
      <c r="U28" s="302"/>
      <c r="V28" s="302"/>
      <c r="W28" s="302"/>
      <c r="X28" s="299"/>
    </row>
    <row r="29" spans="1:24" ht="63">
      <c r="A29" s="330">
        <v>2</v>
      </c>
      <c r="B29" s="340" t="s">
        <v>289</v>
      </c>
      <c r="C29" s="340">
        <v>1</v>
      </c>
      <c r="D29" s="341" t="s">
        <v>284</v>
      </c>
      <c r="E29" s="341" t="s">
        <v>285</v>
      </c>
      <c r="F29" s="343" t="s">
        <v>235</v>
      </c>
      <c r="G29" s="344" t="s">
        <v>290</v>
      </c>
      <c r="H29" s="309">
        <v>41504</v>
      </c>
      <c r="I29" s="114"/>
      <c r="J29" s="114"/>
      <c r="K29" s="114"/>
      <c r="L29" s="114"/>
      <c r="M29" s="316">
        <f t="shared" ref="M29" si="13">N29+R29</f>
        <v>4000</v>
      </c>
      <c r="N29" s="316">
        <f t="shared" ref="N29" si="14">O29+P29</f>
        <v>4000</v>
      </c>
      <c r="O29" s="114"/>
      <c r="P29" s="345">
        <v>4000</v>
      </c>
      <c r="Q29" s="345"/>
      <c r="R29" s="114"/>
      <c r="S29" s="297"/>
      <c r="T29" s="297"/>
      <c r="U29" s="308"/>
      <c r="V29" s="308"/>
      <c r="W29" s="308"/>
      <c r="X29" s="310" t="s">
        <v>485</v>
      </c>
    </row>
    <row r="30" spans="1:24">
      <c r="A30" s="325" t="s">
        <v>8</v>
      </c>
      <c r="B30" s="346" t="s">
        <v>57</v>
      </c>
      <c r="C30" s="346"/>
      <c r="D30" s="306"/>
      <c r="E30" s="306"/>
      <c r="F30" s="306"/>
      <c r="G30" s="306"/>
      <c r="H30" s="329">
        <f>H31</f>
        <v>167257</v>
      </c>
      <c r="I30" s="329">
        <f t="shared" ref="I30:W31" si="15">I31</f>
        <v>0</v>
      </c>
      <c r="J30" s="329">
        <f t="shared" si="15"/>
        <v>157700</v>
      </c>
      <c r="K30" s="329">
        <f t="shared" si="15"/>
        <v>0</v>
      </c>
      <c r="L30" s="329">
        <f t="shared" si="15"/>
        <v>0</v>
      </c>
      <c r="M30" s="329">
        <f t="shared" si="15"/>
        <v>7200</v>
      </c>
      <c r="N30" s="329">
        <f t="shared" si="15"/>
        <v>7200</v>
      </c>
      <c r="O30" s="329">
        <f t="shared" si="15"/>
        <v>0</v>
      </c>
      <c r="P30" s="329">
        <f t="shared" si="15"/>
        <v>7200</v>
      </c>
      <c r="Q30" s="329"/>
      <c r="R30" s="329">
        <f t="shared" si="15"/>
        <v>0</v>
      </c>
      <c r="S30" s="297"/>
      <c r="T30" s="297"/>
      <c r="U30" s="308"/>
      <c r="V30" s="308"/>
      <c r="W30" s="297"/>
      <c r="X30" s="313"/>
    </row>
    <row r="31" spans="1:24">
      <c r="A31" s="332" t="s">
        <v>33</v>
      </c>
      <c r="B31" s="356" t="s">
        <v>32</v>
      </c>
      <c r="C31" s="356"/>
      <c r="D31" s="306"/>
      <c r="E31" s="306"/>
      <c r="F31" s="306"/>
      <c r="G31" s="306"/>
      <c r="H31" s="337">
        <f>H32</f>
        <v>167257</v>
      </c>
      <c r="I31" s="337">
        <f t="shared" si="15"/>
        <v>0</v>
      </c>
      <c r="J31" s="337">
        <f t="shared" si="15"/>
        <v>157700</v>
      </c>
      <c r="K31" s="337">
        <f t="shared" si="15"/>
        <v>0</v>
      </c>
      <c r="L31" s="337">
        <f t="shared" si="15"/>
        <v>0</v>
      </c>
      <c r="M31" s="337">
        <f t="shared" si="15"/>
        <v>7200</v>
      </c>
      <c r="N31" s="337">
        <f t="shared" si="15"/>
        <v>7200</v>
      </c>
      <c r="O31" s="337">
        <f t="shared" si="15"/>
        <v>0</v>
      </c>
      <c r="P31" s="337">
        <f t="shared" si="15"/>
        <v>7200</v>
      </c>
      <c r="Q31" s="337"/>
      <c r="R31" s="337">
        <f t="shared" si="15"/>
        <v>0</v>
      </c>
      <c r="S31" s="117">
        <f t="shared" si="15"/>
        <v>0</v>
      </c>
      <c r="T31" s="117">
        <f t="shared" si="15"/>
        <v>0</v>
      </c>
      <c r="U31" s="117">
        <f t="shared" si="15"/>
        <v>0</v>
      </c>
      <c r="V31" s="117">
        <f t="shared" si="15"/>
        <v>0</v>
      </c>
      <c r="W31" s="117">
        <f t="shared" si="15"/>
        <v>0</v>
      </c>
      <c r="X31" s="313"/>
    </row>
    <row r="32" spans="1:24" ht="31.5">
      <c r="A32" s="330"/>
      <c r="B32" s="311" t="s">
        <v>216</v>
      </c>
      <c r="C32" s="311"/>
      <c r="D32" s="306"/>
      <c r="E32" s="306"/>
      <c r="F32" s="306"/>
      <c r="G32" s="306"/>
      <c r="H32" s="337">
        <f t="shared" ref="H32:P32" si="16">SUM(H34:H34)</f>
        <v>167257</v>
      </c>
      <c r="I32" s="337">
        <f t="shared" si="16"/>
        <v>0</v>
      </c>
      <c r="J32" s="337">
        <f t="shared" si="16"/>
        <v>157700</v>
      </c>
      <c r="K32" s="337">
        <f t="shared" si="16"/>
        <v>0</v>
      </c>
      <c r="L32" s="337">
        <f t="shared" si="16"/>
        <v>0</v>
      </c>
      <c r="M32" s="337">
        <f t="shared" si="16"/>
        <v>7200</v>
      </c>
      <c r="N32" s="337">
        <f t="shared" si="16"/>
        <v>7200</v>
      </c>
      <c r="O32" s="337">
        <f t="shared" si="16"/>
        <v>0</v>
      </c>
      <c r="P32" s="337">
        <f t="shared" si="16"/>
        <v>7200</v>
      </c>
      <c r="Q32" s="337"/>
      <c r="R32" s="337">
        <f>SUM(R34:R34)</f>
        <v>0</v>
      </c>
      <c r="S32" s="297"/>
      <c r="T32" s="297"/>
      <c r="U32" s="308"/>
      <c r="V32" s="308"/>
      <c r="W32" s="297"/>
      <c r="X32" s="313"/>
    </row>
    <row r="33" spans="1:24">
      <c r="A33" s="330"/>
      <c r="B33" s="339" t="s">
        <v>28</v>
      </c>
      <c r="C33" s="339"/>
      <c r="D33" s="306"/>
      <c r="E33" s="306"/>
      <c r="F33" s="306"/>
      <c r="G33" s="306"/>
      <c r="H33" s="337"/>
      <c r="I33" s="337" t="e">
        <f>#REF!</f>
        <v>#REF!</v>
      </c>
      <c r="J33" s="337"/>
      <c r="K33" s="337"/>
      <c r="L33" s="337"/>
      <c r="M33" s="337">
        <f>M34</f>
        <v>7200</v>
      </c>
      <c r="N33" s="337"/>
      <c r="O33" s="337"/>
      <c r="P33" s="337"/>
      <c r="Q33" s="337"/>
      <c r="R33" s="337"/>
      <c r="S33" s="297"/>
      <c r="T33" s="297"/>
      <c r="U33" s="308"/>
      <c r="V33" s="308"/>
      <c r="W33" s="297"/>
      <c r="X33" s="313"/>
    </row>
    <row r="34" spans="1:24" ht="49.5">
      <c r="A34" s="330">
        <v>3</v>
      </c>
      <c r="B34" s="357" t="s">
        <v>291</v>
      </c>
      <c r="C34" s="357">
        <v>1</v>
      </c>
      <c r="D34" s="358" t="s">
        <v>293</v>
      </c>
      <c r="E34" s="306" t="s">
        <v>222</v>
      </c>
      <c r="F34" s="306" t="s">
        <v>295</v>
      </c>
      <c r="G34" s="359" t="s">
        <v>296</v>
      </c>
      <c r="H34" s="314">
        <v>167257</v>
      </c>
      <c r="I34" s="337"/>
      <c r="J34" s="114">
        <v>157700</v>
      </c>
      <c r="K34" s="114"/>
      <c r="L34" s="114"/>
      <c r="M34" s="114">
        <f t="shared" ref="M34" si="17">N34+R34</f>
        <v>7200</v>
      </c>
      <c r="N34" s="114">
        <f t="shared" ref="N34" si="18">O34+P34</f>
        <v>7200</v>
      </c>
      <c r="O34" s="114"/>
      <c r="P34" s="114">
        <v>7200</v>
      </c>
      <c r="Q34" s="114"/>
      <c r="R34" s="114"/>
      <c r="S34" s="297"/>
      <c r="T34" s="297"/>
      <c r="U34" s="308"/>
      <c r="V34" s="308"/>
      <c r="W34" s="297"/>
      <c r="X34" s="315" t="s">
        <v>299</v>
      </c>
    </row>
    <row r="35" spans="1:24" s="296" customFormat="1">
      <c r="A35" s="325" t="s">
        <v>10</v>
      </c>
      <c r="B35" s="326" t="s">
        <v>56</v>
      </c>
      <c r="C35" s="326"/>
      <c r="D35" s="335"/>
      <c r="E35" s="335"/>
      <c r="F35" s="335"/>
      <c r="G35" s="335"/>
      <c r="H35" s="329" t="e">
        <f>H36+#REF!+H40</f>
        <v>#REF!</v>
      </c>
      <c r="I35" s="329" t="e">
        <f>I36+#REF!+I40</f>
        <v>#REF!</v>
      </c>
      <c r="J35" s="329" t="e">
        <f>J36+#REF!+J40</f>
        <v>#REF!</v>
      </c>
      <c r="K35" s="329" t="e">
        <f>K36+#REF!+K40</f>
        <v>#REF!</v>
      </c>
      <c r="L35" s="329" t="e">
        <f>L36+#REF!+L40</f>
        <v>#REF!</v>
      </c>
      <c r="M35" s="329">
        <f>M36+M40</f>
        <v>38178</v>
      </c>
      <c r="N35" s="329">
        <f t="shared" ref="N35:R35" si="19">N36+N40</f>
        <v>36000</v>
      </c>
      <c r="O35" s="329">
        <f t="shared" si="19"/>
        <v>28000</v>
      </c>
      <c r="P35" s="329">
        <f t="shared" si="19"/>
        <v>8000</v>
      </c>
      <c r="Q35" s="329">
        <f t="shared" si="19"/>
        <v>0</v>
      </c>
      <c r="R35" s="329">
        <f t="shared" si="19"/>
        <v>2178</v>
      </c>
      <c r="S35" s="301"/>
      <c r="T35" s="301"/>
      <c r="U35" s="294"/>
      <c r="V35" s="294"/>
      <c r="W35" s="301"/>
      <c r="X35" s="317"/>
    </row>
    <row r="36" spans="1:24" s="304" customFormat="1" ht="31.5">
      <c r="A36" s="332" t="s">
        <v>33</v>
      </c>
      <c r="B36" s="311" t="s">
        <v>54</v>
      </c>
      <c r="C36" s="311"/>
      <c r="D36" s="336"/>
      <c r="E36" s="336"/>
      <c r="F36" s="336"/>
      <c r="G36" s="336"/>
      <c r="H36" s="337">
        <f>H37</f>
        <v>9611</v>
      </c>
      <c r="I36" s="337">
        <f t="shared" ref="I36:L36" si="20">I37</f>
        <v>0</v>
      </c>
      <c r="J36" s="337">
        <f t="shared" si="20"/>
        <v>0</v>
      </c>
      <c r="K36" s="337">
        <f t="shared" si="20"/>
        <v>0</v>
      </c>
      <c r="L36" s="337">
        <f t="shared" si="20"/>
        <v>0</v>
      </c>
      <c r="M36" s="337">
        <f>M37</f>
        <v>9611</v>
      </c>
      <c r="N36" s="337">
        <f t="shared" ref="N36:R38" si="21">N37</f>
        <v>8000</v>
      </c>
      <c r="O36" s="337">
        <f t="shared" si="21"/>
        <v>0</v>
      </c>
      <c r="P36" s="337">
        <f t="shared" si="21"/>
        <v>8000</v>
      </c>
      <c r="Q36" s="337">
        <f t="shared" si="21"/>
        <v>0</v>
      </c>
      <c r="R36" s="337">
        <f t="shared" si="21"/>
        <v>1611</v>
      </c>
      <c r="S36" s="302"/>
      <c r="T36" s="302"/>
      <c r="U36" s="303"/>
      <c r="V36" s="303"/>
      <c r="W36" s="302"/>
      <c r="X36" s="318"/>
    </row>
    <row r="37" spans="1:24" s="304" customFormat="1">
      <c r="A37" s="332"/>
      <c r="B37" s="311" t="s">
        <v>30</v>
      </c>
      <c r="C37" s="311"/>
      <c r="D37" s="336"/>
      <c r="E37" s="336"/>
      <c r="F37" s="336"/>
      <c r="G37" s="336"/>
      <c r="H37" s="337">
        <f>H39</f>
        <v>9611</v>
      </c>
      <c r="I37" s="337">
        <f t="shared" ref="I37:L37" si="22">I39</f>
        <v>0</v>
      </c>
      <c r="J37" s="337">
        <f t="shared" si="22"/>
        <v>0</v>
      </c>
      <c r="K37" s="337">
        <f t="shared" si="22"/>
        <v>0</v>
      </c>
      <c r="L37" s="337">
        <f t="shared" si="22"/>
        <v>0</v>
      </c>
      <c r="M37" s="337">
        <f>M38</f>
        <v>9611</v>
      </c>
      <c r="N37" s="337">
        <f t="shared" si="21"/>
        <v>8000</v>
      </c>
      <c r="O37" s="337">
        <f t="shared" si="21"/>
        <v>0</v>
      </c>
      <c r="P37" s="337">
        <f t="shared" si="21"/>
        <v>8000</v>
      </c>
      <c r="Q37" s="337">
        <f t="shared" si="21"/>
        <v>0</v>
      </c>
      <c r="R37" s="337">
        <f t="shared" si="21"/>
        <v>1611</v>
      </c>
      <c r="S37" s="302"/>
      <c r="T37" s="302"/>
      <c r="U37" s="303"/>
      <c r="V37" s="303"/>
      <c r="W37" s="302"/>
      <c r="X37" s="318"/>
    </row>
    <row r="38" spans="1:24" s="304" customFormat="1">
      <c r="A38" s="332"/>
      <c r="B38" s="339" t="s">
        <v>29</v>
      </c>
      <c r="C38" s="339"/>
      <c r="D38" s="336"/>
      <c r="E38" s="336"/>
      <c r="F38" s="336"/>
      <c r="G38" s="336"/>
      <c r="H38" s="337"/>
      <c r="I38" s="337"/>
      <c r="J38" s="337"/>
      <c r="K38" s="337"/>
      <c r="L38" s="337"/>
      <c r="M38" s="337">
        <f>M39</f>
        <v>9611</v>
      </c>
      <c r="N38" s="337">
        <f t="shared" si="21"/>
        <v>8000</v>
      </c>
      <c r="O38" s="337">
        <f t="shared" si="21"/>
        <v>0</v>
      </c>
      <c r="P38" s="337">
        <f t="shared" si="21"/>
        <v>8000</v>
      </c>
      <c r="Q38" s="337">
        <f t="shared" si="21"/>
        <v>0</v>
      </c>
      <c r="R38" s="337">
        <f t="shared" si="21"/>
        <v>1611</v>
      </c>
      <c r="S38" s="302"/>
      <c r="T38" s="302"/>
      <c r="U38" s="303"/>
      <c r="V38" s="303"/>
      <c r="W38" s="302"/>
      <c r="X38" s="318"/>
    </row>
    <row r="39" spans="1:24" ht="49.5">
      <c r="A39" s="364">
        <v>4</v>
      </c>
      <c r="B39" s="365" t="s">
        <v>271</v>
      </c>
      <c r="C39" s="365">
        <v>1</v>
      </c>
      <c r="D39" s="366" t="s">
        <v>207</v>
      </c>
      <c r="E39" s="319" t="s">
        <v>233</v>
      </c>
      <c r="F39" s="319" t="s">
        <v>235</v>
      </c>
      <c r="G39" s="359" t="s">
        <v>274</v>
      </c>
      <c r="H39" s="320">
        <v>9611</v>
      </c>
      <c r="I39" s="337"/>
      <c r="J39" s="114"/>
      <c r="K39" s="114"/>
      <c r="L39" s="114"/>
      <c r="M39" s="114">
        <f t="shared" ref="M39" si="23">N39+R39</f>
        <v>9611</v>
      </c>
      <c r="N39" s="114">
        <f t="shared" ref="N39" si="24">O39+P39</f>
        <v>8000</v>
      </c>
      <c r="O39" s="114"/>
      <c r="P39" s="320">
        <v>8000</v>
      </c>
      <c r="Q39" s="320"/>
      <c r="R39" s="114">
        <f t="shared" ref="R39" si="25">H39-N39</f>
        <v>1611</v>
      </c>
      <c r="S39" s="297"/>
      <c r="T39" s="297"/>
      <c r="U39" s="308"/>
      <c r="V39" s="308"/>
      <c r="W39" s="297"/>
      <c r="X39" s="313"/>
    </row>
    <row r="40" spans="1:24" s="304" customFormat="1">
      <c r="A40" s="332" t="s">
        <v>34</v>
      </c>
      <c r="B40" s="311" t="s">
        <v>239</v>
      </c>
      <c r="C40" s="311"/>
      <c r="D40" s="336"/>
      <c r="E40" s="336"/>
      <c r="F40" s="336"/>
      <c r="G40" s="336"/>
      <c r="H40" s="337">
        <f>H41</f>
        <v>28567</v>
      </c>
      <c r="I40" s="337">
        <f t="shared" ref="I40:W41" si="26">I41</f>
        <v>0</v>
      </c>
      <c r="J40" s="337">
        <f t="shared" si="26"/>
        <v>0</v>
      </c>
      <c r="K40" s="337">
        <f t="shared" si="26"/>
        <v>0</v>
      </c>
      <c r="L40" s="337">
        <f t="shared" si="26"/>
        <v>0</v>
      </c>
      <c r="M40" s="337">
        <f t="shared" si="26"/>
        <v>28567</v>
      </c>
      <c r="N40" s="337">
        <f t="shared" si="26"/>
        <v>28000</v>
      </c>
      <c r="O40" s="337">
        <f t="shared" si="26"/>
        <v>28000</v>
      </c>
      <c r="P40" s="337">
        <f t="shared" si="26"/>
        <v>0</v>
      </c>
      <c r="Q40" s="337"/>
      <c r="R40" s="337">
        <f t="shared" si="26"/>
        <v>567</v>
      </c>
      <c r="S40" s="302"/>
      <c r="T40" s="302"/>
      <c r="U40" s="303"/>
      <c r="V40" s="303"/>
      <c r="W40" s="302"/>
      <c r="X40" s="318"/>
    </row>
    <row r="41" spans="1:24" s="304" customFormat="1">
      <c r="A41" s="332"/>
      <c r="B41" s="311" t="s">
        <v>30</v>
      </c>
      <c r="C41" s="311"/>
      <c r="D41" s="336"/>
      <c r="E41" s="336"/>
      <c r="F41" s="336"/>
      <c r="G41" s="336"/>
      <c r="H41" s="337">
        <f>SUM(H43:H43)</f>
        <v>28567</v>
      </c>
      <c r="I41" s="337">
        <f>SUM(I43:I43)</f>
        <v>0</v>
      </c>
      <c r="J41" s="337">
        <f>SUM(J43:J43)</f>
        <v>0</v>
      </c>
      <c r="K41" s="337">
        <f>SUM(K43:K43)</f>
        <v>0</v>
      </c>
      <c r="L41" s="337">
        <f>SUM(L43:L43)</f>
        <v>0</v>
      </c>
      <c r="M41" s="337">
        <f>M42</f>
        <v>28567</v>
      </c>
      <c r="N41" s="337">
        <f t="shared" si="26"/>
        <v>28000</v>
      </c>
      <c r="O41" s="337">
        <f t="shared" si="26"/>
        <v>28000</v>
      </c>
      <c r="P41" s="337">
        <f t="shared" si="26"/>
        <v>0</v>
      </c>
      <c r="Q41" s="337"/>
      <c r="R41" s="337">
        <f t="shared" si="26"/>
        <v>567</v>
      </c>
      <c r="S41" s="337">
        <f t="shared" si="26"/>
        <v>0</v>
      </c>
      <c r="T41" s="337">
        <f t="shared" si="26"/>
        <v>0</v>
      </c>
      <c r="U41" s="337">
        <f t="shared" si="26"/>
        <v>0</v>
      </c>
      <c r="V41" s="337">
        <f t="shared" si="26"/>
        <v>0</v>
      </c>
      <c r="W41" s="337">
        <f t="shared" si="26"/>
        <v>0</v>
      </c>
      <c r="X41" s="318"/>
    </row>
    <row r="42" spans="1:24" s="304" customFormat="1">
      <c r="A42" s="332"/>
      <c r="B42" s="339" t="s">
        <v>29</v>
      </c>
      <c r="C42" s="339"/>
      <c r="D42" s="336"/>
      <c r="E42" s="336"/>
      <c r="F42" s="336"/>
      <c r="G42" s="336"/>
      <c r="H42" s="337"/>
      <c r="I42" s="337"/>
      <c r="J42" s="337"/>
      <c r="K42" s="337"/>
      <c r="L42" s="337"/>
      <c r="M42" s="337">
        <f>SUM(M43:M43)</f>
        <v>28567</v>
      </c>
      <c r="N42" s="337">
        <f>SUM(N43:N43)</f>
        <v>28000</v>
      </c>
      <c r="O42" s="337">
        <f>SUM(O43:O43)</f>
        <v>28000</v>
      </c>
      <c r="P42" s="337">
        <f>SUM(P43:P43)</f>
        <v>0</v>
      </c>
      <c r="Q42" s="337"/>
      <c r="R42" s="337">
        <f t="shared" ref="R42:W42" si="27">SUM(R43:R43)</f>
        <v>567</v>
      </c>
      <c r="S42" s="337">
        <f t="shared" si="27"/>
        <v>0</v>
      </c>
      <c r="T42" s="337">
        <f t="shared" si="27"/>
        <v>0</v>
      </c>
      <c r="U42" s="337">
        <f t="shared" si="27"/>
        <v>0</v>
      </c>
      <c r="V42" s="337">
        <f t="shared" si="27"/>
        <v>0</v>
      </c>
      <c r="W42" s="337">
        <f t="shared" si="27"/>
        <v>0</v>
      </c>
      <c r="X42" s="318"/>
    </row>
    <row r="43" spans="1:24" s="304" customFormat="1" ht="49.5">
      <c r="A43" s="330">
        <v>5</v>
      </c>
      <c r="B43" s="365" t="s">
        <v>243</v>
      </c>
      <c r="C43" s="365">
        <v>1</v>
      </c>
      <c r="D43" s="366" t="s">
        <v>221</v>
      </c>
      <c r="E43" s="306" t="s">
        <v>222</v>
      </c>
      <c r="F43" s="306" t="s">
        <v>235</v>
      </c>
      <c r="G43" s="359" t="s">
        <v>249</v>
      </c>
      <c r="H43" s="314">
        <v>28567</v>
      </c>
      <c r="I43" s="337"/>
      <c r="J43" s="337"/>
      <c r="K43" s="337"/>
      <c r="L43" s="337"/>
      <c r="M43" s="114">
        <f t="shared" ref="M43" si="28">N43+R43</f>
        <v>28567</v>
      </c>
      <c r="N43" s="114">
        <f t="shared" ref="N43" si="29">O43+P43</f>
        <v>28000</v>
      </c>
      <c r="O43" s="321">
        <v>28000</v>
      </c>
      <c r="P43" s="337"/>
      <c r="Q43" s="337"/>
      <c r="R43" s="114">
        <f t="shared" ref="R43" si="30">H43-N43</f>
        <v>567</v>
      </c>
      <c r="S43" s="302"/>
      <c r="T43" s="302"/>
      <c r="U43" s="303"/>
      <c r="V43" s="303"/>
      <c r="W43" s="302"/>
      <c r="X43" s="318"/>
    </row>
    <row r="44" spans="1:24" s="296" customFormat="1">
      <c r="A44" s="325" t="s">
        <v>12</v>
      </c>
      <c r="B44" s="326" t="s">
        <v>26</v>
      </c>
      <c r="C44" s="326"/>
      <c r="D44" s="335"/>
      <c r="E44" s="335"/>
      <c r="F44" s="335"/>
      <c r="G44" s="335"/>
      <c r="H44" s="329">
        <f>H45</f>
        <v>9959</v>
      </c>
      <c r="I44" s="329">
        <f t="shared" ref="I44:R45" si="31">I45</f>
        <v>0</v>
      </c>
      <c r="J44" s="329">
        <f t="shared" si="31"/>
        <v>0</v>
      </c>
      <c r="K44" s="329">
        <f t="shared" si="31"/>
        <v>0</v>
      </c>
      <c r="L44" s="329">
        <f t="shared" si="31"/>
        <v>0</v>
      </c>
      <c r="M44" s="329">
        <f t="shared" si="31"/>
        <v>9959</v>
      </c>
      <c r="N44" s="329">
        <f t="shared" si="31"/>
        <v>8000</v>
      </c>
      <c r="O44" s="329">
        <f t="shared" si="31"/>
        <v>8000</v>
      </c>
      <c r="P44" s="329">
        <f t="shared" si="31"/>
        <v>0</v>
      </c>
      <c r="Q44" s="329"/>
      <c r="R44" s="329">
        <f t="shared" si="31"/>
        <v>1959</v>
      </c>
      <c r="S44" s="301"/>
      <c r="T44" s="301"/>
      <c r="U44" s="294"/>
      <c r="V44" s="294"/>
      <c r="W44" s="301"/>
      <c r="X44" s="317"/>
    </row>
    <row r="45" spans="1:24" s="304" customFormat="1">
      <c r="A45" s="332"/>
      <c r="B45" s="311" t="s">
        <v>30</v>
      </c>
      <c r="C45" s="311"/>
      <c r="D45" s="336"/>
      <c r="E45" s="336"/>
      <c r="F45" s="336"/>
      <c r="G45" s="336"/>
      <c r="H45" s="337">
        <f>SUM(H47:H48)</f>
        <v>9959</v>
      </c>
      <c r="I45" s="337">
        <f t="shared" ref="I45:L45" si="32">SUM(I47:I48)</f>
        <v>0</v>
      </c>
      <c r="J45" s="337">
        <f t="shared" si="32"/>
        <v>0</v>
      </c>
      <c r="K45" s="337">
        <f t="shared" si="32"/>
        <v>0</v>
      </c>
      <c r="L45" s="337">
        <f t="shared" si="32"/>
        <v>0</v>
      </c>
      <c r="M45" s="337">
        <f>M46</f>
        <v>9959</v>
      </c>
      <c r="N45" s="337">
        <f t="shared" si="31"/>
        <v>8000</v>
      </c>
      <c r="O45" s="337">
        <f t="shared" si="31"/>
        <v>8000</v>
      </c>
      <c r="P45" s="337">
        <f t="shared" si="31"/>
        <v>0</v>
      </c>
      <c r="Q45" s="337"/>
      <c r="R45" s="337">
        <f t="shared" si="31"/>
        <v>1959</v>
      </c>
      <c r="S45" s="302"/>
      <c r="T45" s="302"/>
      <c r="U45" s="303"/>
      <c r="V45" s="303"/>
      <c r="W45" s="302"/>
      <c r="X45" s="318"/>
    </row>
    <row r="46" spans="1:24">
      <c r="A46" s="330"/>
      <c r="B46" s="339" t="s">
        <v>29</v>
      </c>
      <c r="C46" s="339"/>
      <c r="D46" s="306"/>
      <c r="E46" s="306"/>
      <c r="F46" s="306"/>
      <c r="G46" s="306"/>
      <c r="H46" s="114"/>
      <c r="I46" s="114"/>
      <c r="J46" s="114"/>
      <c r="K46" s="114"/>
      <c r="L46" s="114"/>
      <c r="M46" s="114">
        <f>SUM(M47:M48)</f>
        <v>9959</v>
      </c>
      <c r="N46" s="114">
        <f t="shared" ref="N46:R46" si="33">SUM(N47:N48)</f>
        <v>8000</v>
      </c>
      <c r="O46" s="114">
        <f t="shared" si="33"/>
        <v>8000</v>
      </c>
      <c r="P46" s="114">
        <f t="shared" si="33"/>
        <v>0</v>
      </c>
      <c r="Q46" s="114"/>
      <c r="R46" s="114">
        <f t="shared" si="33"/>
        <v>1959</v>
      </c>
      <c r="S46" s="297"/>
      <c r="T46" s="297"/>
      <c r="U46" s="308"/>
      <c r="V46" s="308"/>
      <c r="W46" s="297"/>
      <c r="X46" s="313"/>
    </row>
    <row r="47" spans="1:24" ht="49.5">
      <c r="A47" s="330">
        <f>A43+1</f>
        <v>6</v>
      </c>
      <c r="B47" s="357" t="s">
        <v>231</v>
      </c>
      <c r="C47" s="357">
        <v>1</v>
      </c>
      <c r="D47" s="366" t="s">
        <v>207</v>
      </c>
      <c r="E47" s="319" t="s">
        <v>233</v>
      </c>
      <c r="F47" s="306" t="s">
        <v>235</v>
      </c>
      <c r="G47" s="359" t="s">
        <v>236</v>
      </c>
      <c r="H47" s="314">
        <v>6368</v>
      </c>
      <c r="I47" s="114"/>
      <c r="J47" s="114"/>
      <c r="K47" s="114"/>
      <c r="L47" s="114"/>
      <c r="M47" s="114">
        <f>N47+R47</f>
        <v>6368</v>
      </c>
      <c r="N47" s="114">
        <f>O47+P47</f>
        <v>5000</v>
      </c>
      <c r="O47" s="316">
        <v>5000</v>
      </c>
      <c r="P47" s="316"/>
      <c r="Q47" s="316"/>
      <c r="R47" s="114">
        <f>H47-N47</f>
        <v>1368</v>
      </c>
      <c r="S47" s="297"/>
      <c r="T47" s="297"/>
      <c r="U47" s="308"/>
      <c r="V47" s="308"/>
      <c r="W47" s="297"/>
      <c r="X47" s="313"/>
    </row>
    <row r="48" spans="1:24" ht="49.5">
      <c r="A48" s="330">
        <f>A47+1</f>
        <v>7</v>
      </c>
      <c r="B48" s="357" t="s">
        <v>232</v>
      </c>
      <c r="C48" s="357">
        <v>1</v>
      </c>
      <c r="D48" s="366" t="s">
        <v>204</v>
      </c>
      <c r="E48" s="319" t="s">
        <v>234</v>
      </c>
      <c r="F48" s="306" t="s">
        <v>223</v>
      </c>
      <c r="G48" s="359" t="s">
        <v>237</v>
      </c>
      <c r="H48" s="314">
        <v>3591</v>
      </c>
      <c r="I48" s="114"/>
      <c r="J48" s="114"/>
      <c r="K48" s="114"/>
      <c r="L48" s="114"/>
      <c r="M48" s="114">
        <f>N48+R48</f>
        <v>3591</v>
      </c>
      <c r="N48" s="114">
        <f>O48+P48</f>
        <v>3000</v>
      </c>
      <c r="O48" s="316">
        <v>3000</v>
      </c>
      <c r="P48" s="316"/>
      <c r="Q48" s="316"/>
      <c r="R48" s="114">
        <f>H48-N48</f>
        <v>591</v>
      </c>
      <c r="S48" s="297"/>
      <c r="T48" s="297"/>
      <c r="U48" s="308"/>
      <c r="V48" s="308"/>
      <c r="W48" s="297"/>
      <c r="X48" s="313"/>
    </row>
    <row r="49" spans="1:24" s="296" customFormat="1" ht="49.5">
      <c r="A49" s="398" t="s">
        <v>433</v>
      </c>
      <c r="B49" s="399" t="s">
        <v>514</v>
      </c>
      <c r="C49" s="399"/>
      <c r="D49" s="400"/>
      <c r="E49" s="401"/>
      <c r="F49" s="402"/>
      <c r="G49" s="403"/>
      <c r="H49" s="404"/>
      <c r="I49" s="405"/>
      <c r="J49" s="405"/>
      <c r="K49" s="405"/>
      <c r="L49" s="405"/>
      <c r="M49" s="405">
        <f>M50+M54</f>
        <v>38777</v>
      </c>
      <c r="N49" s="405">
        <f t="shared" ref="N49:R49" si="34">N50+N54</f>
        <v>38777</v>
      </c>
      <c r="O49" s="405">
        <f t="shared" si="34"/>
        <v>0</v>
      </c>
      <c r="P49" s="405">
        <f t="shared" si="34"/>
        <v>0</v>
      </c>
      <c r="Q49" s="405">
        <f t="shared" si="34"/>
        <v>38777</v>
      </c>
      <c r="R49" s="405">
        <f t="shared" si="34"/>
        <v>0</v>
      </c>
      <c r="S49" s="406"/>
      <c r="T49" s="406"/>
      <c r="U49" s="407"/>
      <c r="V49" s="407"/>
      <c r="W49" s="406"/>
      <c r="X49" s="408"/>
    </row>
    <row r="50" spans="1:24" s="296" customFormat="1" ht="16.5">
      <c r="A50" s="398">
        <v>1</v>
      </c>
      <c r="B50" s="311" t="s">
        <v>239</v>
      </c>
      <c r="C50" s="715"/>
      <c r="D50" s="400"/>
      <c r="E50" s="401"/>
      <c r="F50" s="402"/>
      <c r="G50" s="403"/>
      <c r="H50" s="404"/>
      <c r="I50" s="405"/>
      <c r="J50" s="405"/>
      <c r="K50" s="405"/>
      <c r="L50" s="405"/>
      <c r="M50" s="405">
        <f>M51</f>
        <v>25000</v>
      </c>
      <c r="N50" s="405">
        <f t="shared" ref="N50:R52" si="35">N51</f>
        <v>25000</v>
      </c>
      <c r="O50" s="405">
        <f t="shared" si="35"/>
        <v>0</v>
      </c>
      <c r="P50" s="405">
        <f t="shared" si="35"/>
        <v>0</v>
      </c>
      <c r="Q50" s="405">
        <f t="shared" si="35"/>
        <v>25000</v>
      </c>
      <c r="R50" s="405">
        <f t="shared" si="35"/>
        <v>0</v>
      </c>
      <c r="S50" s="406"/>
      <c r="T50" s="406"/>
      <c r="U50" s="407"/>
      <c r="V50" s="407"/>
      <c r="W50" s="406"/>
      <c r="X50" s="408"/>
    </row>
    <row r="51" spans="1:24" s="296" customFormat="1" ht="16.5">
      <c r="A51" s="398"/>
      <c r="B51" s="311" t="s">
        <v>30</v>
      </c>
      <c r="C51" s="715"/>
      <c r="D51" s="400"/>
      <c r="E51" s="401"/>
      <c r="F51" s="402"/>
      <c r="G51" s="403"/>
      <c r="H51" s="404"/>
      <c r="I51" s="405"/>
      <c r="J51" s="405"/>
      <c r="K51" s="405"/>
      <c r="L51" s="405"/>
      <c r="M51" s="405">
        <f>M52</f>
        <v>25000</v>
      </c>
      <c r="N51" s="405">
        <f t="shared" si="35"/>
        <v>25000</v>
      </c>
      <c r="O51" s="405">
        <f t="shared" si="35"/>
        <v>0</v>
      </c>
      <c r="P51" s="405">
        <f t="shared" si="35"/>
        <v>0</v>
      </c>
      <c r="Q51" s="405">
        <f t="shared" si="35"/>
        <v>25000</v>
      </c>
      <c r="R51" s="405">
        <f t="shared" si="35"/>
        <v>0</v>
      </c>
      <c r="S51" s="406"/>
      <c r="T51" s="406"/>
      <c r="U51" s="407"/>
      <c r="V51" s="407"/>
      <c r="W51" s="406"/>
      <c r="X51" s="408"/>
    </row>
    <row r="52" spans="1:24" s="296" customFormat="1" ht="16.5">
      <c r="A52" s="325"/>
      <c r="B52" s="339" t="s">
        <v>28</v>
      </c>
      <c r="C52" s="339"/>
      <c r="D52" s="419"/>
      <c r="E52" s="420"/>
      <c r="F52" s="335"/>
      <c r="G52" s="421"/>
      <c r="H52" s="422"/>
      <c r="I52" s="329"/>
      <c r="J52" s="329"/>
      <c r="K52" s="329"/>
      <c r="L52" s="329"/>
      <c r="M52" s="329">
        <f>M53</f>
        <v>25000</v>
      </c>
      <c r="N52" s="329">
        <f t="shared" si="35"/>
        <v>25000</v>
      </c>
      <c r="O52" s="329">
        <f t="shared" si="35"/>
        <v>0</v>
      </c>
      <c r="P52" s="329">
        <f t="shared" si="35"/>
        <v>0</v>
      </c>
      <c r="Q52" s="329">
        <f t="shared" si="35"/>
        <v>25000</v>
      </c>
      <c r="R52" s="329">
        <f t="shared" si="35"/>
        <v>0</v>
      </c>
      <c r="S52" s="301"/>
      <c r="T52" s="301"/>
      <c r="U52" s="294"/>
      <c r="V52" s="294"/>
      <c r="W52" s="301"/>
      <c r="X52" s="317"/>
    </row>
    <row r="53" spans="1:24" ht="47.25">
      <c r="A53" s="330">
        <f>A48+1</f>
        <v>8</v>
      </c>
      <c r="B53" s="410" t="s">
        <v>515</v>
      </c>
      <c r="C53" s="410">
        <v>1</v>
      </c>
      <c r="D53" s="409" t="s">
        <v>517</v>
      </c>
      <c r="E53" s="411" t="s">
        <v>516</v>
      </c>
      <c r="F53" s="409" t="s">
        <v>235</v>
      </c>
      <c r="G53" s="409" t="s">
        <v>518</v>
      </c>
      <c r="H53" s="314"/>
      <c r="I53" s="114"/>
      <c r="J53" s="114"/>
      <c r="K53" s="114"/>
      <c r="L53" s="114"/>
      <c r="M53" s="412">
        <f>N53</f>
        <v>25000</v>
      </c>
      <c r="N53" s="114">
        <f>O53+P53+Q53</f>
        <v>25000</v>
      </c>
      <c r="O53" s="316"/>
      <c r="P53" s="316"/>
      <c r="Q53" s="316">
        <v>25000</v>
      </c>
      <c r="R53" s="114"/>
      <c r="S53" s="297"/>
      <c r="T53" s="297"/>
      <c r="U53" s="308"/>
      <c r="V53" s="308"/>
      <c r="W53" s="297"/>
      <c r="X53" s="313"/>
    </row>
    <row r="54" spans="1:24" s="304" customFormat="1" ht="17.25">
      <c r="A54" s="332">
        <v>2</v>
      </c>
      <c r="B54" s="423" t="s">
        <v>169</v>
      </c>
      <c r="C54" s="423"/>
      <c r="D54" s="424"/>
      <c r="E54" s="425"/>
      <c r="F54" s="336"/>
      <c r="G54" s="426"/>
      <c r="H54" s="427"/>
      <c r="I54" s="337"/>
      <c r="J54" s="337"/>
      <c r="K54" s="337"/>
      <c r="L54" s="337"/>
      <c r="M54" s="337">
        <f>M55</f>
        <v>13777</v>
      </c>
      <c r="N54" s="337">
        <f t="shared" ref="N54:R56" si="36">N55</f>
        <v>13777</v>
      </c>
      <c r="O54" s="337">
        <f t="shared" si="36"/>
        <v>0</v>
      </c>
      <c r="P54" s="337">
        <f t="shared" si="36"/>
        <v>0</v>
      </c>
      <c r="Q54" s="337">
        <f t="shared" si="36"/>
        <v>13777</v>
      </c>
      <c r="R54" s="337">
        <f t="shared" si="36"/>
        <v>0</v>
      </c>
      <c r="S54" s="302"/>
      <c r="T54" s="302"/>
      <c r="U54" s="303"/>
      <c r="V54" s="303"/>
      <c r="W54" s="302"/>
      <c r="X54" s="318"/>
    </row>
    <row r="55" spans="1:24" ht="16.5">
      <c r="A55" s="330"/>
      <c r="B55" s="311" t="s">
        <v>30</v>
      </c>
      <c r="C55" s="311"/>
      <c r="D55" s="366"/>
      <c r="E55" s="319"/>
      <c r="F55" s="306"/>
      <c r="G55" s="359"/>
      <c r="H55" s="314"/>
      <c r="I55" s="114"/>
      <c r="J55" s="114"/>
      <c r="K55" s="114"/>
      <c r="L55" s="114"/>
      <c r="M55" s="114">
        <f>M56</f>
        <v>13777</v>
      </c>
      <c r="N55" s="114">
        <f t="shared" si="36"/>
        <v>13777</v>
      </c>
      <c r="O55" s="114">
        <f t="shared" si="36"/>
        <v>0</v>
      </c>
      <c r="P55" s="114">
        <f t="shared" si="36"/>
        <v>0</v>
      </c>
      <c r="Q55" s="114">
        <f t="shared" si="36"/>
        <v>13777</v>
      </c>
      <c r="R55" s="114">
        <f t="shared" si="36"/>
        <v>0</v>
      </c>
      <c r="S55" s="297"/>
      <c r="T55" s="297"/>
      <c r="U55" s="308"/>
      <c r="V55" s="308"/>
      <c r="W55" s="297"/>
      <c r="X55" s="313"/>
    </row>
    <row r="56" spans="1:24" ht="16.5">
      <c r="A56" s="330"/>
      <c r="B56" s="339" t="s">
        <v>29</v>
      </c>
      <c r="C56" s="339"/>
      <c r="D56" s="366"/>
      <c r="E56" s="319"/>
      <c r="F56" s="306"/>
      <c r="G56" s="359"/>
      <c r="H56" s="314"/>
      <c r="I56" s="114"/>
      <c r="J56" s="114"/>
      <c r="K56" s="114"/>
      <c r="L56" s="114"/>
      <c r="M56" s="114">
        <f>M57</f>
        <v>13777</v>
      </c>
      <c r="N56" s="114">
        <f t="shared" si="36"/>
        <v>13777</v>
      </c>
      <c r="O56" s="114">
        <f t="shared" si="36"/>
        <v>0</v>
      </c>
      <c r="P56" s="114">
        <f t="shared" si="36"/>
        <v>0</v>
      </c>
      <c r="Q56" s="114">
        <f t="shared" si="36"/>
        <v>13777</v>
      </c>
      <c r="R56" s="114">
        <f t="shared" si="36"/>
        <v>0</v>
      </c>
      <c r="S56" s="297"/>
      <c r="T56" s="297"/>
      <c r="U56" s="308"/>
      <c r="V56" s="308"/>
      <c r="W56" s="297"/>
      <c r="X56" s="313"/>
    </row>
    <row r="57" spans="1:24" ht="94.5">
      <c r="A57" s="330">
        <f>A53+1</f>
        <v>9</v>
      </c>
      <c r="B57" s="357" t="s">
        <v>519</v>
      </c>
      <c r="C57" s="357">
        <v>1</v>
      </c>
      <c r="D57" s="409" t="s">
        <v>319</v>
      </c>
      <c r="E57" s="428" t="s">
        <v>327</v>
      </c>
      <c r="F57" s="409" t="s">
        <v>223</v>
      </c>
      <c r="G57" s="429" t="s">
        <v>520</v>
      </c>
      <c r="H57" s="314"/>
      <c r="I57" s="114"/>
      <c r="J57" s="114"/>
      <c r="K57" s="114"/>
      <c r="L57" s="114"/>
      <c r="M57" s="430">
        <f>N57</f>
        <v>13777</v>
      </c>
      <c r="N57" s="114">
        <f>O57+P57+Q57</f>
        <v>13777</v>
      </c>
      <c r="O57" s="316"/>
      <c r="P57" s="316"/>
      <c r="Q57" s="316">
        <v>13777</v>
      </c>
      <c r="R57" s="114"/>
      <c r="S57" s="297"/>
      <c r="T57" s="297"/>
      <c r="U57" s="308"/>
      <c r="V57" s="308"/>
      <c r="W57" s="297"/>
      <c r="X57" s="313"/>
    </row>
    <row r="58" spans="1:24">
      <c r="A58" s="413"/>
      <c r="B58" s="414"/>
      <c r="C58" s="414"/>
      <c r="D58" s="415"/>
      <c r="E58" s="415"/>
      <c r="F58" s="415"/>
      <c r="G58" s="415"/>
      <c r="H58" s="416"/>
      <c r="I58" s="416"/>
      <c r="J58" s="416"/>
      <c r="K58" s="416"/>
      <c r="L58" s="416"/>
      <c r="M58" s="416"/>
      <c r="N58" s="416"/>
      <c r="O58" s="416"/>
      <c r="P58" s="416"/>
      <c r="Q58" s="416"/>
      <c r="R58" s="416"/>
      <c r="S58" s="417"/>
      <c r="T58" s="417"/>
      <c r="U58" s="416"/>
      <c r="V58" s="416"/>
      <c r="W58" s="416"/>
      <c r="X58" s="418"/>
    </row>
    <row r="60" spans="1:24" ht="33.75" customHeight="1">
      <c r="A60" s="275"/>
      <c r="B60" s="1198" t="s">
        <v>541</v>
      </c>
      <c r="C60" s="1199"/>
      <c r="D60" s="1199"/>
      <c r="E60" s="1199"/>
      <c r="F60" s="1199"/>
      <c r="G60" s="1199"/>
      <c r="H60" s="1199"/>
      <c r="I60" s="1199"/>
      <c r="J60" s="1199"/>
      <c r="K60" s="1199"/>
      <c r="L60" s="1199"/>
      <c r="M60" s="1199"/>
      <c r="N60" s="1199"/>
      <c r="O60" s="1199"/>
      <c r="P60" s="1199"/>
      <c r="Q60" s="1199"/>
      <c r="R60" s="1199"/>
      <c r="S60" s="1199"/>
      <c r="T60" s="1199"/>
      <c r="U60" s="1199"/>
      <c r="V60" s="1199"/>
      <c r="W60" s="1199"/>
      <c r="X60" s="1199"/>
    </row>
  </sheetData>
  <mergeCells count="25">
    <mergeCell ref="A6:R6"/>
    <mergeCell ref="B60:X60"/>
    <mergeCell ref="A1:X1"/>
    <mergeCell ref="A2:X2"/>
    <mergeCell ref="A3:X3"/>
    <mergeCell ref="A4:X4"/>
    <mergeCell ref="A5:X5"/>
    <mergeCell ref="R8:X8"/>
    <mergeCell ref="A9:A12"/>
    <mergeCell ref="B9:B12"/>
    <mergeCell ref="D9:D12"/>
    <mergeCell ref="E9:E12"/>
    <mergeCell ref="F9:F12"/>
    <mergeCell ref="G9:G12"/>
    <mergeCell ref="H9:H12"/>
    <mergeCell ref="J9:J12"/>
    <mergeCell ref="M9:R9"/>
    <mergeCell ref="C9:C12"/>
    <mergeCell ref="X9:X12"/>
    <mergeCell ref="I10:I12"/>
    <mergeCell ref="M10:M12"/>
    <mergeCell ref="N10:R10"/>
    <mergeCell ref="N11:N12"/>
    <mergeCell ref="O11:Q11"/>
    <mergeCell ref="R11:R12"/>
  </mergeCells>
  <pageMargins left="0.51181102362204722" right="0.51181102362204722" top="0.74803149606299213" bottom="0.74803149606299213" header="0.31496062992125984" footer="0.31496062992125984"/>
  <pageSetup paperSize="9" scale="65" orientation="landscape" r:id="rId1"/>
  <headerFooter differentFirst="1">
    <oddFooter>&amp;C&amp;P</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F126"/>
  <sheetViews>
    <sheetView showZeros="0" zoomScale="55" zoomScaleNormal="55" workbookViewId="0">
      <selection activeCell="B126" sqref="A1:AQ126"/>
    </sheetView>
  </sheetViews>
  <sheetFormatPr defaultColWidth="8.875" defaultRowHeight="15.75"/>
  <cols>
    <col min="1" max="1" width="5.375" style="10" customWidth="1"/>
    <col min="2" max="2" width="34.875" style="9" customWidth="1"/>
    <col min="3" max="3" width="8.625" style="9" hidden="1" customWidth="1"/>
    <col min="4" max="4" width="14.625" style="10" customWidth="1"/>
    <col min="5" max="5" width="5.875" style="10" hidden="1" customWidth="1"/>
    <col min="6" max="6" width="7.5" style="10" customWidth="1"/>
    <col min="7" max="7" width="25.625" style="3" customWidth="1"/>
    <col min="8" max="8" width="11.625" style="393" customWidth="1"/>
    <col min="9" max="9" width="10.5" style="3" hidden="1" customWidth="1"/>
    <col min="10" max="10" width="10.625" style="3" hidden="1" customWidth="1"/>
    <col min="11" max="11" width="11.375" style="3" hidden="1" customWidth="1"/>
    <col min="12" max="12" width="9.125" style="3" hidden="1" customWidth="1"/>
    <col min="13" max="13" width="10.25" style="3" hidden="1" customWidth="1"/>
    <col min="14" max="14" width="10.5" style="3" customWidth="1"/>
    <col min="15" max="15" width="8.625" style="3" customWidth="1"/>
    <col min="16" max="16" width="8.75" style="3" customWidth="1"/>
    <col min="17" max="17" width="9.875" style="3" customWidth="1"/>
    <col min="18" max="19" width="8.625" style="3" customWidth="1"/>
    <col min="20" max="20" width="10" style="3" hidden="1" customWidth="1"/>
    <col min="21" max="23" width="7.875" style="3" hidden="1" customWidth="1"/>
    <col min="24" max="25" width="8.375" style="3" hidden="1" customWidth="1"/>
    <col min="26" max="26" width="7.625" style="3" hidden="1" customWidth="1"/>
    <col min="27" max="27" width="8.25" style="3" hidden="1" customWidth="1"/>
    <col min="28" max="28" width="8.375" style="3" hidden="1" customWidth="1"/>
    <col min="29" max="29" width="10.125" style="3" hidden="1" customWidth="1"/>
    <col min="30" max="30" width="10.875" style="3" customWidth="1"/>
    <col min="31" max="31" width="8.875" style="3"/>
    <col min="32" max="32" width="12" style="3" customWidth="1"/>
    <col min="33" max="33" width="10.125" style="3" hidden="1" customWidth="1"/>
    <col min="34" max="34" width="8.625" style="3" customWidth="1"/>
    <col min="35" max="35" width="9.125" style="3" customWidth="1"/>
    <col min="36" max="36" width="11.375" style="3" hidden="1" customWidth="1"/>
    <col min="37" max="37" width="19.875" style="3" hidden="1" customWidth="1"/>
    <col min="38" max="38" width="7.75" style="3" hidden="1" customWidth="1"/>
    <col min="39" max="39" width="8.625" style="3" customWidth="1"/>
    <col min="40" max="41" width="8.125" style="3" customWidth="1"/>
    <col min="42" max="42" width="8.5" style="3" customWidth="1"/>
    <col min="43" max="43" width="35.5" style="12" customWidth="1"/>
    <col min="44" max="44" width="14" style="3" customWidth="1"/>
    <col min="45" max="16384" width="8.875" style="3"/>
  </cols>
  <sheetData>
    <row r="1" spans="1:44" ht="20.25">
      <c r="A1" s="1119" t="s">
        <v>551</v>
      </c>
      <c r="B1" s="1119"/>
      <c r="C1" s="1119"/>
      <c r="D1" s="1119"/>
      <c r="E1" s="1119"/>
      <c r="F1" s="1119"/>
      <c r="G1" s="1119"/>
      <c r="H1" s="1119"/>
      <c r="I1" s="1119"/>
      <c r="J1" s="1119"/>
      <c r="K1" s="1119"/>
      <c r="L1" s="1119"/>
      <c r="M1" s="1119"/>
      <c r="N1" s="1119"/>
      <c r="O1" s="1119"/>
      <c r="P1" s="1119"/>
      <c r="Q1" s="1119"/>
      <c r="R1" s="1119"/>
      <c r="S1" s="1119"/>
      <c r="T1" s="1119"/>
      <c r="U1" s="1119"/>
      <c r="V1" s="1119"/>
      <c r="W1" s="1119"/>
      <c r="X1" s="1119"/>
      <c r="Y1" s="1119"/>
      <c r="Z1" s="1119"/>
      <c r="AA1" s="1119"/>
      <c r="AB1" s="1119"/>
      <c r="AC1" s="1119"/>
      <c r="AD1" s="1119"/>
      <c r="AE1" s="1119"/>
      <c r="AF1" s="1119"/>
      <c r="AG1" s="1119"/>
      <c r="AH1" s="1119"/>
      <c r="AI1" s="1119"/>
      <c r="AJ1" s="1119"/>
      <c r="AK1" s="1119"/>
      <c r="AL1" s="1119"/>
      <c r="AM1" s="1119"/>
      <c r="AN1" s="1119"/>
      <c r="AO1" s="1119"/>
      <c r="AP1" s="1119"/>
      <c r="AQ1" s="1119"/>
    </row>
    <row r="2" spans="1:44" ht="20.25">
      <c r="A2" s="1119" t="s">
        <v>565</v>
      </c>
      <c r="B2" s="1119"/>
      <c r="C2" s="1119"/>
      <c r="D2" s="1119"/>
      <c r="E2" s="1119"/>
      <c r="F2" s="1119"/>
      <c r="G2" s="1119"/>
      <c r="H2" s="1119"/>
      <c r="I2" s="1119"/>
      <c r="J2" s="1119"/>
      <c r="K2" s="1119"/>
      <c r="L2" s="1119"/>
      <c r="M2" s="1119"/>
      <c r="N2" s="1119"/>
      <c r="O2" s="1119"/>
      <c r="P2" s="1119"/>
      <c r="Q2" s="1119"/>
      <c r="R2" s="1119"/>
      <c r="S2" s="1119"/>
      <c r="T2" s="1119"/>
      <c r="U2" s="1119"/>
      <c r="V2" s="1119"/>
      <c r="W2" s="1119"/>
      <c r="X2" s="1119"/>
      <c r="Y2" s="1119"/>
      <c r="Z2" s="1119"/>
      <c r="AA2" s="1119"/>
      <c r="AB2" s="1119"/>
      <c r="AC2" s="1119"/>
      <c r="AD2" s="1119"/>
      <c r="AE2" s="1119"/>
      <c r="AF2" s="1119"/>
      <c r="AG2" s="1119"/>
      <c r="AH2" s="1119"/>
      <c r="AI2" s="1119"/>
      <c r="AJ2" s="1119"/>
      <c r="AK2" s="1119"/>
      <c r="AL2" s="1119"/>
      <c r="AM2" s="1119"/>
      <c r="AN2" s="1119"/>
      <c r="AO2" s="1119"/>
      <c r="AP2" s="1119"/>
      <c r="AQ2" s="1119"/>
    </row>
    <row r="3" spans="1:44" ht="21" customHeight="1">
      <c r="A3" s="1200" t="s">
        <v>549</v>
      </c>
      <c r="B3" s="1200"/>
      <c r="C3" s="1200"/>
      <c r="D3" s="1200"/>
      <c r="E3" s="1200"/>
      <c r="F3" s="1200"/>
      <c r="G3" s="1200"/>
      <c r="H3" s="1200"/>
      <c r="I3" s="1200"/>
      <c r="J3" s="1200"/>
      <c r="K3" s="1200"/>
      <c r="L3" s="1200"/>
      <c r="M3" s="1200"/>
      <c r="N3" s="1200"/>
      <c r="O3" s="1200"/>
      <c r="P3" s="1200"/>
      <c r="Q3" s="1200"/>
      <c r="R3" s="1200"/>
      <c r="S3" s="1200"/>
      <c r="T3" s="1200"/>
      <c r="U3" s="1200"/>
      <c r="V3" s="1200"/>
      <c r="W3" s="1200"/>
      <c r="X3" s="1200"/>
      <c r="Y3" s="1200"/>
      <c r="Z3" s="1200"/>
      <c r="AA3" s="1200"/>
      <c r="AB3" s="1200"/>
      <c r="AC3" s="1200"/>
      <c r="AD3" s="1200"/>
      <c r="AE3" s="1200"/>
      <c r="AF3" s="1200"/>
      <c r="AG3" s="1200"/>
      <c r="AH3" s="1200"/>
      <c r="AI3" s="1200"/>
      <c r="AJ3" s="1200"/>
      <c r="AK3" s="1200"/>
      <c r="AL3" s="1200"/>
      <c r="AM3" s="1200"/>
      <c r="AN3" s="1200"/>
      <c r="AO3" s="1200"/>
      <c r="AP3" s="1200"/>
      <c r="AQ3" s="1200"/>
    </row>
    <row r="4" spans="1:44" ht="20.25" hidden="1">
      <c r="A4" s="1200"/>
      <c r="B4" s="1200"/>
      <c r="C4" s="1200"/>
      <c r="D4" s="1200"/>
      <c r="E4" s="1200"/>
      <c r="F4" s="1200"/>
      <c r="G4" s="1200"/>
      <c r="H4" s="1200"/>
      <c r="I4" s="1200"/>
      <c r="J4" s="1200"/>
      <c r="K4" s="1200"/>
      <c r="L4" s="1200"/>
      <c r="M4" s="1200"/>
      <c r="N4" s="1200"/>
      <c r="O4" s="1200"/>
      <c r="P4" s="1200"/>
      <c r="Q4" s="1200"/>
      <c r="R4" s="1200"/>
      <c r="S4" s="1200"/>
      <c r="T4" s="1200"/>
      <c r="U4" s="1200"/>
      <c r="V4" s="1200"/>
      <c r="W4" s="1200"/>
      <c r="X4" s="1200"/>
      <c r="Y4" s="1200"/>
      <c r="Z4" s="1200"/>
      <c r="AA4" s="1200"/>
      <c r="AB4" s="1200"/>
      <c r="AC4" s="1200"/>
      <c r="AD4" s="1200"/>
      <c r="AE4" s="1200"/>
      <c r="AF4" s="1200"/>
      <c r="AG4" s="1200"/>
      <c r="AH4" s="1200"/>
      <c r="AI4" s="1200"/>
      <c r="AJ4" s="1200"/>
      <c r="AK4" s="1200"/>
      <c r="AL4" s="1200"/>
      <c r="AM4" s="1200"/>
      <c r="AN4" s="1200"/>
      <c r="AO4" s="1200"/>
      <c r="AP4" s="1200"/>
      <c r="AQ4" s="1200"/>
    </row>
    <row r="5" spans="1:44" ht="18.75" hidden="1">
      <c r="A5" s="1201"/>
      <c r="B5" s="1201"/>
      <c r="C5" s="1201"/>
      <c r="D5" s="1201"/>
      <c r="E5" s="1201"/>
      <c r="F5" s="1201"/>
      <c r="G5" s="1201"/>
      <c r="H5" s="1201"/>
      <c r="I5" s="1201"/>
      <c r="J5" s="1201"/>
      <c r="K5" s="1201"/>
      <c r="L5" s="1201"/>
      <c r="M5" s="1201"/>
      <c r="N5" s="1201"/>
      <c r="O5" s="1201"/>
      <c r="P5" s="1201"/>
      <c r="Q5" s="1201"/>
      <c r="R5" s="1201"/>
      <c r="S5" s="1201"/>
      <c r="T5" s="1201"/>
      <c r="U5" s="1201"/>
      <c r="V5" s="1201"/>
      <c r="W5" s="1201"/>
      <c r="X5" s="1201"/>
      <c r="Y5" s="1201"/>
      <c r="Z5" s="1201"/>
      <c r="AA5" s="1201"/>
      <c r="AB5" s="1201"/>
      <c r="AC5" s="1201"/>
      <c r="AD5" s="1201"/>
      <c r="AE5" s="1201"/>
      <c r="AF5" s="1201"/>
      <c r="AG5" s="1201"/>
      <c r="AH5" s="1201"/>
      <c r="AI5" s="1201"/>
      <c r="AJ5" s="1201"/>
      <c r="AK5" s="1201"/>
      <c r="AL5" s="1201"/>
      <c r="AM5" s="1201"/>
      <c r="AN5" s="1201"/>
      <c r="AO5" s="1201"/>
      <c r="AP5" s="1201"/>
      <c r="AQ5" s="1201"/>
    </row>
    <row r="6" spans="1:44" ht="20.25" hidden="1">
      <c r="A6" s="1200"/>
      <c r="B6" s="1200"/>
      <c r="C6" s="1200"/>
      <c r="D6" s="1200"/>
      <c r="E6" s="1200"/>
      <c r="F6" s="1200"/>
      <c r="G6" s="1200"/>
      <c r="H6" s="1200"/>
      <c r="I6" s="1200"/>
      <c r="J6" s="1200"/>
      <c r="K6" s="1200"/>
      <c r="L6" s="1200"/>
      <c r="M6" s="1200"/>
      <c r="N6" s="1200"/>
      <c r="O6" s="1200"/>
      <c r="P6" s="1200"/>
      <c r="Q6" s="1200"/>
      <c r="R6" s="1200"/>
      <c r="S6" s="1200"/>
      <c r="T6" s="1200"/>
    </row>
    <row r="7" spans="1:44" ht="20.25" hidden="1">
      <c r="A7" s="7"/>
      <c r="B7" s="7"/>
      <c r="C7" s="7"/>
      <c r="D7" s="7"/>
      <c r="E7" s="7"/>
      <c r="F7" s="7"/>
      <c r="G7" s="7"/>
      <c r="H7" s="392"/>
      <c r="I7" s="7"/>
      <c r="J7" s="7"/>
      <c r="K7" s="7"/>
      <c r="L7" s="7"/>
      <c r="M7" s="7"/>
      <c r="N7" s="7"/>
      <c r="O7" s="7"/>
      <c r="P7" s="7"/>
      <c r="Q7" s="7"/>
      <c r="R7" s="7"/>
      <c r="S7" s="7"/>
      <c r="T7" s="7"/>
    </row>
    <row r="8" spans="1:44" ht="18.75">
      <c r="A8" s="381"/>
      <c r="T8" s="1202" t="s">
        <v>58</v>
      </c>
      <c r="U8" s="1202"/>
      <c r="V8" s="1202"/>
      <c r="W8" s="1202"/>
      <c r="X8" s="1202"/>
      <c r="Y8" s="1202"/>
      <c r="Z8" s="1202"/>
      <c r="AA8" s="1202"/>
      <c r="AB8" s="1202"/>
      <c r="AC8" s="1202"/>
      <c r="AD8" s="1202"/>
      <c r="AE8" s="1202"/>
      <c r="AF8" s="1202"/>
      <c r="AG8" s="1202"/>
      <c r="AH8" s="1202"/>
      <c r="AI8" s="1202"/>
      <c r="AJ8" s="1202"/>
      <c r="AK8" s="1202"/>
      <c r="AL8" s="1202"/>
      <c r="AM8" s="1202"/>
      <c r="AN8" s="1202"/>
      <c r="AO8" s="1202"/>
      <c r="AP8" s="1202"/>
      <c r="AQ8" s="1202"/>
    </row>
    <row r="9" spans="1:44" ht="53.1" customHeight="1">
      <c r="A9" s="1116" t="s">
        <v>168</v>
      </c>
      <c r="B9" s="1116" t="s">
        <v>5</v>
      </c>
      <c r="C9" s="1116" t="s">
        <v>538</v>
      </c>
      <c r="D9" s="1116" t="s">
        <v>0</v>
      </c>
      <c r="E9" s="1116" t="s">
        <v>76</v>
      </c>
      <c r="F9" s="1116" t="s">
        <v>4</v>
      </c>
      <c r="G9" s="1116" t="s">
        <v>39</v>
      </c>
      <c r="H9" s="1203" t="s">
        <v>13</v>
      </c>
      <c r="I9" s="369"/>
      <c r="J9" s="1116" t="s">
        <v>523</v>
      </c>
      <c r="K9" s="369"/>
      <c r="L9" s="369"/>
      <c r="M9" s="1116" t="s">
        <v>550</v>
      </c>
      <c r="N9" s="1116"/>
      <c r="O9" s="1116"/>
      <c r="P9" s="1116"/>
      <c r="Q9" s="1116" t="s">
        <v>543</v>
      </c>
      <c r="R9" s="1116"/>
      <c r="S9" s="1116"/>
      <c r="T9" s="520"/>
      <c r="U9" s="369"/>
      <c r="V9" s="369"/>
      <c r="W9" s="369"/>
      <c r="X9" s="369"/>
      <c r="Y9" s="369"/>
      <c r="Z9" s="369"/>
      <c r="AA9" s="1213">
        <f>AA15-AB15</f>
        <v>48200</v>
      </c>
      <c r="AB9" s="1213"/>
      <c r="AC9" s="1116" t="s">
        <v>444</v>
      </c>
      <c r="AD9" s="1116"/>
      <c r="AE9" s="1116"/>
      <c r="AF9" s="1116"/>
      <c r="AG9" s="1116"/>
      <c r="AH9" s="1116"/>
      <c r="AI9" s="1116"/>
      <c r="AJ9" s="1116"/>
      <c r="AK9" s="1203" t="s">
        <v>376</v>
      </c>
      <c r="AL9" s="438"/>
      <c r="AM9" s="1114" t="s">
        <v>530</v>
      </c>
      <c r="AN9" s="1114"/>
      <c r="AO9" s="1114"/>
      <c r="AP9" s="1114"/>
      <c r="AQ9" s="1116" t="s">
        <v>3</v>
      </c>
    </row>
    <row r="10" spans="1:44" ht="19.5" hidden="1" customHeight="1">
      <c r="A10" s="1116"/>
      <c r="B10" s="1116"/>
      <c r="C10" s="1116"/>
      <c r="D10" s="1116"/>
      <c r="E10" s="1116"/>
      <c r="F10" s="1116"/>
      <c r="G10" s="1116"/>
      <c r="H10" s="1204"/>
      <c r="I10" s="1116" t="s">
        <v>37</v>
      </c>
      <c r="J10" s="1116"/>
      <c r="K10" s="369"/>
      <c r="L10" s="369"/>
      <c r="M10" s="1116" t="s">
        <v>22</v>
      </c>
      <c r="N10" s="1214" t="s">
        <v>60</v>
      </c>
      <c r="O10" s="1214"/>
      <c r="P10" s="1214"/>
      <c r="Q10" s="1214"/>
      <c r="R10" s="1214"/>
      <c r="S10" s="1214"/>
      <c r="T10" s="1214"/>
      <c r="U10" s="369"/>
      <c r="V10" s="369"/>
      <c r="W10" s="369"/>
      <c r="X10" s="369"/>
      <c r="Y10" s="369"/>
      <c r="Z10" s="369"/>
      <c r="AA10" s="369"/>
      <c r="AB10" s="369"/>
      <c r="AC10" s="1116" t="s">
        <v>22</v>
      </c>
      <c r="AD10" s="1214" t="s">
        <v>60</v>
      </c>
      <c r="AE10" s="1214"/>
      <c r="AF10" s="1214"/>
      <c r="AG10" s="1214"/>
      <c r="AH10" s="1214"/>
      <c r="AI10" s="1214"/>
      <c r="AJ10" s="1214"/>
      <c r="AK10" s="1204"/>
      <c r="AL10" s="439"/>
      <c r="AM10" s="434"/>
      <c r="AN10" s="434"/>
      <c r="AO10" s="434"/>
      <c r="AP10" s="434"/>
      <c r="AQ10" s="1116"/>
    </row>
    <row r="11" spans="1:44" ht="23.25" customHeight="1">
      <c r="A11" s="1116"/>
      <c r="B11" s="1116"/>
      <c r="C11" s="1116"/>
      <c r="D11" s="1116"/>
      <c r="E11" s="1116"/>
      <c r="F11" s="1116"/>
      <c r="G11" s="1116"/>
      <c r="H11" s="1204"/>
      <c r="I11" s="1116"/>
      <c r="J11" s="1116"/>
      <c r="K11" s="369"/>
      <c r="L11" s="369"/>
      <c r="M11" s="1116"/>
      <c r="N11" s="1116" t="s">
        <v>61</v>
      </c>
      <c r="O11" s="1210" t="s">
        <v>59</v>
      </c>
      <c r="P11" s="1211"/>
      <c r="Q11" s="1210" t="s">
        <v>59</v>
      </c>
      <c r="R11" s="1212"/>
      <c r="S11" s="1211"/>
      <c r="T11" s="1203" t="s">
        <v>280</v>
      </c>
      <c r="U11" s="1206" t="s">
        <v>70</v>
      </c>
      <c r="V11" s="1207"/>
      <c r="W11" s="1206" t="s">
        <v>1</v>
      </c>
      <c r="X11" s="1207"/>
      <c r="Y11" s="1208" t="s">
        <v>110</v>
      </c>
      <c r="Z11" s="1209"/>
      <c r="AA11" s="1206" t="s">
        <v>436</v>
      </c>
      <c r="AB11" s="1207"/>
      <c r="AC11" s="1116"/>
      <c r="AD11" s="1116" t="s">
        <v>61</v>
      </c>
      <c r="AE11" s="1210" t="s">
        <v>59</v>
      </c>
      <c r="AF11" s="1212"/>
      <c r="AG11" s="1212"/>
      <c r="AH11" s="1212"/>
      <c r="AI11" s="1211"/>
      <c r="AJ11" s="1116" t="s">
        <v>280</v>
      </c>
      <c r="AK11" s="1204"/>
      <c r="AL11" s="439"/>
      <c r="AM11" s="1214" t="s">
        <v>59</v>
      </c>
      <c r="AN11" s="1214"/>
      <c r="AO11" s="1214"/>
      <c r="AP11" s="1214"/>
      <c r="AQ11" s="1116"/>
    </row>
    <row r="12" spans="1:44" s="11" customFormat="1" ht="116.25" customHeight="1">
      <c r="A12" s="1116"/>
      <c r="B12" s="1116"/>
      <c r="C12" s="1116"/>
      <c r="D12" s="1116"/>
      <c r="E12" s="1116"/>
      <c r="F12" s="1116"/>
      <c r="G12" s="1116"/>
      <c r="H12" s="1205"/>
      <c r="I12" s="1116"/>
      <c r="J12" s="1116"/>
      <c r="K12" s="257" t="s">
        <v>21</v>
      </c>
      <c r="L12" s="257" t="s">
        <v>27</v>
      </c>
      <c r="M12" s="1116"/>
      <c r="N12" s="1116"/>
      <c r="O12" s="257" t="s">
        <v>70</v>
      </c>
      <c r="P12" s="257" t="s">
        <v>1</v>
      </c>
      <c r="Q12" s="257" t="s">
        <v>542</v>
      </c>
      <c r="R12" s="257" t="s">
        <v>539</v>
      </c>
      <c r="S12" s="431" t="s">
        <v>540</v>
      </c>
      <c r="T12" s="1205"/>
      <c r="U12" s="257" t="s">
        <v>78</v>
      </c>
      <c r="V12" s="257" t="s">
        <v>79</v>
      </c>
      <c r="W12" s="257" t="s">
        <v>78</v>
      </c>
      <c r="X12" s="257" t="s">
        <v>79</v>
      </c>
      <c r="Y12" s="257" t="s">
        <v>78</v>
      </c>
      <c r="Z12" s="257" t="s">
        <v>79</v>
      </c>
      <c r="AA12" s="257" t="s">
        <v>78</v>
      </c>
      <c r="AB12" s="257" t="s">
        <v>79</v>
      </c>
      <c r="AC12" s="1116"/>
      <c r="AD12" s="1116"/>
      <c r="AE12" s="257" t="s">
        <v>70</v>
      </c>
      <c r="AF12" s="257" t="s">
        <v>1</v>
      </c>
      <c r="AG12" s="257" t="s">
        <v>462</v>
      </c>
      <c r="AH12" s="257" t="s">
        <v>110</v>
      </c>
      <c r="AI12" s="257" t="s">
        <v>80</v>
      </c>
      <c r="AJ12" s="1116"/>
      <c r="AK12" s="1205"/>
      <c r="AL12" s="440"/>
      <c r="AM12" s="257" t="s">
        <v>70</v>
      </c>
      <c r="AN12" s="257" t="s">
        <v>1</v>
      </c>
      <c r="AO12" s="257" t="s">
        <v>110</v>
      </c>
      <c r="AP12" s="432" t="s">
        <v>80</v>
      </c>
      <c r="AQ12" s="1116"/>
      <c r="AR12" s="435"/>
    </row>
    <row r="13" spans="1:44" s="11" customFormat="1" ht="23.45" hidden="1" customHeight="1">
      <c r="A13" s="438"/>
      <c r="B13" s="438"/>
      <c r="C13" s="438">
        <f>C15+'PL3.3_DC Tang'!C14+'PL3.2_DC Giam'!C14</f>
        <v>48</v>
      </c>
      <c r="D13" s="438">
        <f>D15+'PL3.3_DC Tang'!D14+'PL3.2_DC Giam'!D14</f>
        <v>0</v>
      </c>
      <c r="E13" s="438">
        <f>E15+'PL3.3_DC Tang'!E14+'PL3.2_DC Giam'!E14</f>
        <v>0</v>
      </c>
      <c r="F13" s="438">
        <f>F15+'PL3.3_DC Tang'!F14+'PL3.2_DC Giam'!F14</f>
        <v>0</v>
      </c>
      <c r="G13" s="438">
        <f>G15+'PL3.3_DC Tang'!G14+'PL3.2_DC Giam'!G14</f>
        <v>0</v>
      </c>
      <c r="H13" s="438">
        <f>H15+'PL3.3_DC Tang'!H14+'PL3.2_DC Giam'!H14</f>
        <v>7038964</v>
      </c>
      <c r="I13" s="438">
        <f>I15+'PL3.3_DC Tang'!I14+'PL3.2_DC Giam'!I14</f>
        <v>40000</v>
      </c>
      <c r="J13" s="438">
        <f>J15+'PL3.3_DC Tang'!J14+'PL3.2_DC Giam'!J14</f>
        <v>2153943</v>
      </c>
      <c r="K13" s="438">
        <f>K15+'PL3.3_DC Tang'!K14+'PL3.2_DC Giam'!K14</f>
        <v>1954132</v>
      </c>
      <c r="L13" s="438">
        <f>L15+'PL3.3_DC Tang'!L14+'PL3.2_DC Giam'!L14</f>
        <v>0</v>
      </c>
      <c r="M13" s="438">
        <f>M15+'PL3.3_DC Tang'!M14+'PL3.2_DC Giam'!M14</f>
        <v>3227167</v>
      </c>
      <c r="N13" s="438">
        <f>N15+'PL3.3_DC Tang'!N14+'PL3.2_DC Giam'!N14</f>
        <v>1430400</v>
      </c>
      <c r="O13" s="438">
        <f>O15+'PL3.3_DC Tang'!O14+'PL3.2_DC Giam'!O14</f>
        <v>514000</v>
      </c>
      <c r="P13" s="438">
        <f>P15+'PL3.3_DC Tang'!P14+'PL3.2_DC Giam'!P14</f>
        <v>916400</v>
      </c>
      <c r="Q13" s="438">
        <f>Q15+'PL3.3_DC Tang'!Q14+'PL3.2_DC Giam'!Q14</f>
        <v>456000</v>
      </c>
      <c r="R13" s="438">
        <f>R15+'PL3.3_DC Tang'!R14+'PL3.2_DC Giam'!R14</f>
        <v>34000</v>
      </c>
      <c r="S13" s="438">
        <f>S15+'PL3.3_DC Tang'!S14+'PL3.2_DC Giam'!S14</f>
        <v>425000</v>
      </c>
      <c r="T13" s="438">
        <f>T15+'PL3.3_DC Tang'!T14+'PL3.2_DC Giam'!T14</f>
        <v>2694967</v>
      </c>
      <c r="U13" s="438">
        <f>U15+'PL3.3_DC Tang'!U14+'PL3.2_DC Giam'!U14</f>
        <v>87000</v>
      </c>
      <c r="V13" s="438">
        <f>V15+'PL3.3_DC Tang'!V14+'PL3.2_DC Giam'!V14</f>
        <v>87000</v>
      </c>
      <c r="W13" s="438">
        <f>W15+'PL3.3_DC Tang'!W14+'PL3.2_DC Giam'!W14</f>
        <v>106096</v>
      </c>
      <c r="X13" s="438">
        <f>X15+'PL3.3_DC Tang'!X14+'PL3.2_DC Giam'!X14</f>
        <v>126216</v>
      </c>
      <c r="Y13" s="438">
        <f>Y15+'PL3.3_DC Tang'!Y14+'PL3.2_DC Giam'!Y14</f>
        <v>12642</v>
      </c>
      <c r="Z13" s="438">
        <f>Z15+'PL3.3_DC Tang'!Z14+'PL3.2_DC Giam'!Z14</f>
        <v>0</v>
      </c>
      <c r="AA13" s="438">
        <f>AA15+'PL3.3_DC Tang'!AA14+'PL3.2_DC Giam'!AA14</f>
        <v>162096</v>
      </c>
      <c r="AB13" s="438">
        <f>AB15+'PL3.3_DC Tang'!AB14+'PL3.2_DC Giam'!AB14</f>
        <v>162096</v>
      </c>
      <c r="AC13" s="438">
        <f>AC15+'PL3.3_DC Tang'!AC14+'PL3.2_DC Giam'!AC14</f>
        <v>789985</v>
      </c>
      <c r="AD13" s="438">
        <f>AD15+'PL3.3_DC Tang'!AD14+'PL3.2_DC Giam'!AD14</f>
        <v>1984091</v>
      </c>
      <c r="AE13" s="438">
        <f>AE15+'PL3.3_DC Tang'!AE14+'PL3.2_DC Giam'!AE14</f>
        <v>514000</v>
      </c>
      <c r="AF13" s="438">
        <f>AF15+'PL3.3_DC Tang'!AF14+'PL3.2_DC Giam'!AF14</f>
        <v>1011091</v>
      </c>
      <c r="AG13" s="438">
        <f>AG15+'PL3.3_DC Tang'!AG14+'PL3.2_DC Giam'!AG14</f>
        <v>151000</v>
      </c>
      <c r="AH13" s="438">
        <f>AH15+'PL3.3_DC Tang'!AH14+'PL3.2_DC Giam'!AH14</f>
        <v>34000</v>
      </c>
      <c r="AI13" s="438">
        <f>AI15+'PL3.3_DC Tang'!AI14+'PL3.2_DC Giam'!AI14</f>
        <v>425000</v>
      </c>
      <c r="AJ13" s="438" t="e">
        <f>AJ15+'PL3.3_DC Tang'!AJ14+'PL3.2_DC Giam'!AJ14</f>
        <v>#REF!</v>
      </c>
      <c r="AK13" s="438" t="e">
        <f>AK15+'PL3.3_DC Tang'!AK14+'PL3.2_DC Giam'!AK14</f>
        <v>#VALUE!</v>
      </c>
      <c r="AL13" s="438">
        <f>AL15+'PL3.3_DC Tang'!AL14+'PL3.2_DC Giam'!AL14</f>
        <v>94691</v>
      </c>
      <c r="AM13" s="438">
        <f>AM15+'PL3.3_DC Tang'!AN14+'PL3.2_DC Giam'!AN14</f>
        <v>0</v>
      </c>
      <c r="AN13" s="438">
        <f>AN15+'PL3.3_DC Tang'!AO14+'PL3.2_DC Giam'!AO14</f>
        <v>94691</v>
      </c>
      <c r="AO13" s="438">
        <f>AO15+'PL3.3_DC Tang'!AP14+'PL3.2_DC Giam'!AP14</f>
        <v>0</v>
      </c>
      <c r="AP13" s="438">
        <f>AP15+'PL3.3_DC Tang'!AQ14+'PL3.2_DC Giam'!AQ14</f>
        <v>0</v>
      </c>
      <c r="AQ13" s="438"/>
      <c r="AR13" s="543"/>
    </row>
    <row r="14" spans="1:44" s="544" customFormat="1" ht="18.75">
      <c r="A14" s="562" t="s">
        <v>40</v>
      </c>
      <c r="B14" s="562" t="s">
        <v>41</v>
      </c>
      <c r="C14" s="562"/>
      <c r="D14" s="562" t="s">
        <v>42</v>
      </c>
      <c r="E14" s="562"/>
      <c r="F14" s="562" t="s">
        <v>43</v>
      </c>
      <c r="G14" s="562" t="s">
        <v>44</v>
      </c>
      <c r="H14" s="562" t="s">
        <v>45</v>
      </c>
      <c r="I14" s="562"/>
      <c r="J14" s="562"/>
      <c r="K14" s="562"/>
      <c r="L14" s="562" t="s">
        <v>47</v>
      </c>
      <c r="M14" s="562"/>
      <c r="N14" s="562" t="s">
        <v>46</v>
      </c>
      <c r="O14" s="562" t="s">
        <v>47</v>
      </c>
      <c r="P14" s="562" t="s">
        <v>53</v>
      </c>
      <c r="Q14" s="657" t="s">
        <v>51</v>
      </c>
      <c r="R14" s="562" t="s">
        <v>48</v>
      </c>
      <c r="S14" s="562" t="s">
        <v>49</v>
      </c>
      <c r="T14" s="562"/>
      <c r="U14" s="562"/>
      <c r="V14" s="562"/>
      <c r="W14" s="562"/>
      <c r="X14" s="562"/>
      <c r="Y14" s="562"/>
      <c r="Z14" s="562"/>
      <c r="AA14" s="562"/>
      <c r="AB14" s="562"/>
      <c r="AC14" s="563"/>
      <c r="AD14" s="563" t="s">
        <v>50</v>
      </c>
      <c r="AE14" s="563" t="s">
        <v>52</v>
      </c>
      <c r="AF14" s="563" t="s">
        <v>69</v>
      </c>
      <c r="AG14" s="563" t="s">
        <v>69</v>
      </c>
      <c r="AH14" s="563" t="s">
        <v>370</v>
      </c>
      <c r="AI14" s="562" t="s">
        <v>77</v>
      </c>
      <c r="AJ14" s="563"/>
      <c r="AK14" s="563">
        <f>AK15-AL15</f>
        <v>60520</v>
      </c>
      <c r="AL14" s="562"/>
      <c r="AM14" s="562" t="s">
        <v>81</v>
      </c>
      <c r="AN14" s="562" t="s">
        <v>527</v>
      </c>
      <c r="AO14" s="562" t="s">
        <v>528</v>
      </c>
      <c r="AP14" s="562" t="s">
        <v>529</v>
      </c>
      <c r="AQ14" s="562" t="s">
        <v>544</v>
      </c>
    </row>
    <row r="15" spans="1:44" s="2" customFormat="1">
      <c r="A15" s="323"/>
      <c r="B15" s="323" t="s">
        <v>24</v>
      </c>
      <c r="C15" s="323">
        <f>SUM(C16:C122)</f>
        <v>12</v>
      </c>
      <c r="D15" s="323"/>
      <c r="E15" s="323"/>
      <c r="F15" s="323"/>
      <c r="G15" s="323"/>
      <c r="H15" s="324">
        <f>H16</f>
        <v>2860721</v>
      </c>
      <c r="I15" s="324">
        <f t="shared" ref="I15:AJ15" si="0">I16</f>
        <v>0</v>
      </c>
      <c r="J15" s="324">
        <f t="shared" si="0"/>
        <v>203490</v>
      </c>
      <c r="K15" s="324">
        <f>N15+Q15</f>
        <v>1043600</v>
      </c>
      <c r="L15" s="324">
        <f t="shared" si="0"/>
        <v>0</v>
      </c>
      <c r="M15" s="324">
        <f t="shared" si="0"/>
        <v>2044392</v>
      </c>
      <c r="N15" s="324">
        <f t="shared" si="0"/>
        <v>857000</v>
      </c>
      <c r="O15" s="324">
        <f t="shared" si="0"/>
        <v>200000</v>
      </c>
      <c r="P15" s="324">
        <f t="shared" si="0"/>
        <v>657000</v>
      </c>
      <c r="Q15" s="324">
        <f t="shared" si="0"/>
        <v>186600</v>
      </c>
      <c r="R15" s="324">
        <f t="shared" si="0"/>
        <v>31000</v>
      </c>
      <c r="S15" s="324">
        <f t="shared" si="0"/>
        <v>155600</v>
      </c>
      <c r="T15" s="324">
        <f t="shared" si="0"/>
        <v>1572392</v>
      </c>
      <c r="U15" s="324">
        <f t="shared" si="0"/>
        <v>0</v>
      </c>
      <c r="V15" s="324">
        <f t="shared" si="0"/>
        <v>0</v>
      </c>
      <c r="W15" s="324">
        <f t="shared" si="0"/>
        <v>61140</v>
      </c>
      <c r="X15" s="324">
        <f t="shared" si="0"/>
        <v>109340</v>
      </c>
      <c r="Y15" s="324">
        <f t="shared" si="0"/>
        <v>12320</v>
      </c>
      <c r="Z15" s="324">
        <f t="shared" si="0"/>
        <v>0</v>
      </c>
      <c r="AA15" s="324">
        <f t="shared" si="0"/>
        <v>109340</v>
      </c>
      <c r="AB15" s="324">
        <f t="shared" si="0"/>
        <v>61140</v>
      </c>
      <c r="AC15" s="324">
        <f t="shared" si="0"/>
        <v>215900</v>
      </c>
      <c r="AD15" s="324">
        <f t="shared" si="0"/>
        <v>1043600</v>
      </c>
      <c r="AE15" s="324">
        <f t="shared" si="0"/>
        <v>200000</v>
      </c>
      <c r="AF15" s="324">
        <f t="shared" si="0"/>
        <v>717520</v>
      </c>
      <c r="AG15" s="324">
        <f t="shared" si="0"/>
        <v>0</v>
      </c>
      <c r="AH15" s="324">
        <f t="shared" si="0"/>
        <v>18680</v>
      </c>
      <c r="AI15" s="324">
        <f t="shared" si="0"/>
        <v>107400</v>
      </c>
      <c r="AJ15" s="324" t="e">
        <f t="shared" si="0"/>
        <v>#REF!</v>
      </c>
      <c r="AK15" s="324">
        <f>AF15-P15</f>
        <v>60520</v>
      </c>
      <c r="AL15" s="670">
        <f>AM15+AN15+AO15+AP15</f>
        <v>0</v>
      </c>
      <c r="AM15" s="671">
        <f>AE15-O15</f>
        <v>0</v>
      </c>
      <c r="AN15" s="324">
        <f>AF15-P15</f>
        <v>60520</v>
      </c>
      <c r="AO15" s="671">
        <f>AH15-R15</f>
        <v>-12320</v>
      </c>
      <c r="AP15" s="671">
        <f>AI15-S15</f>
        <v>-48200</v>
      </c>
      <c r="AQ15" s="433"/>
    </row>
    <row r="16" spans="1:44" s="232" customFormat="1">
      <c r="A16" s="233"/>
      <c r="B16" s="389" t="s">
        <v>11</v>
      </c>
      <c r="C16" s="389"/>
      <c r="D16" s="233"/>
      <c r="E16" s="233"/>
      <c r="F16" s="441"/>
      <c r="G16" s="442"/>
      <c r="H16" s="371">
        <f>H17+H18+H19+H21+H24+H29</f>
        <v>2860721</v>
      </c>
      <c r="I16" s="371">
        <f t="shared" ref="I16:AK16" si="1">I17+I18+I19+I21+I24+I29</f>
        <v>0</v>
      </c>
      <c r="J16" s="371">
        <f t="shared" si="1"/>
        <v>203490</v>
      </c>
      <c r="K16" s="371">
        <f t="shared" si="1"/>
        <v>0</v>
      </c>
      <c r="L16" s="371">
        <f t="shared" si="1"/>
        <v>0</v>
      </c>
      <c r="M16" s="371">
        <f t="shared" si="1"/>
        <v>2044392</v>
      </c>
      <c r="N16" s="371">
        <f t="shared" si="1"/>
        <v>857000</v>
      </c>
      <c r="O16" s="371">
        <f t="shared" si="1"/>
        <v>200000</v>
      </c>
      <c r="P16" s="371">
        <f t="shared" si="1"/>
        <v>657000</v>
      </c>
      <c r="Q16" s="371">
        <f t="shared" si="1"/>
        <v>186600</v>
      </c>
      <c r="R16" s="371">
        <f t="shared" si="1"/>
        <v>31000</v>
      </c>
      <c r="S16" s="371">
        <f t="shared" si="1"/>
        <v>155600</v>
      </c>
      <c r="T16" s="371">
        <f t="shared" si="1"/>
        <v>1572392</v>
      </c>
      <c r="U16" s="371">
        <f t="shared" si="1"/>
        <v>0</v>
      </c>
      <c r="V16" s="371">
        <f t="shared" si="1"/>
        <v>0</v>
      </c>
      <c r="W16" s="371">
        <f t="shared" si="1"/>
        <v>61140</v>
      </c>
      <c r="X16" s="371">
        <f t="shared" si="1"/>
        <v>109340</v>
      </c>
      <c r="Y16" s="371">
        <f t="shared" si="1"/>
        <v>12320</v>
      </c>
      <c r="Z16" s="371">
        <f t="shared" si="1"/>
        <v>0</v>
      </c>
      <c r="AA16" s="371">
        <f t="shared" si="1"/>
        <v>109340</v>
      </c>
      <c r="AB16" s="371">
        <f t="shared" si="1"/>
        <v>61140</v>
      </c>
      <c r="AC16" s="371">
        <f t="shared" si="1"/>
        <v>215900</v>
      </c>
      <c r="AD16" s="371">
        <f t="shared" si="1"/>
        <v>1043600</v>
      </c>
      <c r="AE16" s="371">
        <f t="shared" si="1"/>
        <v>200000</v>
      </c>
      <c r="AF16" s="371">
        <f t="shared" si="1"/>
        <v>717520</v>
      </c>
      <c r="AG16" s="371">
        <f t="shared" si="1"/>
        <v>0</v>
      </c>
      <c r="AH16" s="371">
        <f t="shared" si="1"/>
        <v>18680</v>
      </c>
      <c r="AI16" s="371">
        <f t="shared" si="1"/>
        <v>107400</v>
      </c>
      <c r="AJ16" s="234" t="e">
        <f t="shared" si="1"/>
        <v>#REF!</v>
      </c>
      <c r="AK16" s="234">
        <f t="shared" si="1"/>
        <v>0</v>
      </c>
      <c r="AL16" s="371">
        <f t="shared" ref="AL16:AL77" si="2">AM16+AN16+AO16+AP16</f>
        <v>0</v>
      </c>
      <c r="AM16" s="246">
        <f t="shared" ref="AM16:AN77" si="3">AE16-O16</f>
        <v>0</v>
      </c>
      <c r="AN16" s="371">
        <f t="shared" si="3"/>
        <v>60520</v>
      </c>
      <c r="AO16" s="246">
        <f t="shared" ref="AO16:AP77" si="4">AH16-R16</f>
        <v>-12320</v>
      </c>
      <c r="AP16" s="246">
        <f t="shared" si="4"/>
        <v>-48200</v>
      </c>
      <c r="AQ16" s="234"/>
    </row>
    <row r="17" spans="1:43" s="232" customFormat="1">
      <c r="A17" s="243">
        <v>1</v>
      </c>
      <c r="B17" s="244" t="str">
        <f>B33</f>
        <v>Giáo dục, đào tạo và giáo dục nghề nghiệp</v>
      </c>
      <c r="C17" s="244"/>
      <c r="D17" s="243"/>
      <c r="E17" s="243"/>
      <c r="F17" s="246"/>
      <c r="G17" s="380"/>
      <c r="H17" s="246">
        <f t="shared" ref="H17:AJ17" si="5">H33</f>
        <v>106997</v>
      </c>
      <c r="I17" s="246">
        <f t="shared" si="5"/>
        <v>0</v>
      </c>
      <c r="J17" s="246">
        <f t="shared" si="5"/>
        <v>0</v>
      </c>
      <c r="K17" s="246">
        <f t="shared" si="5"/>
        <v>0</v>
      </c>
      <c r="L17" s="246">
        <f t="shared" si="5"/>
        <v>0</v>
      </c>
      <c r="M17" s="246">
        <f t="shared" si="5"/>
        <v>0</v>
      </c>
      <c r="N17" s="246">
        <f t="shared" si="5"/>
        <v>0</v>
      </c>
      <c r="O17" s="246">
        <f t="shared" si="5"/>
        <v>0</v>
      </c>
      <c r="P17" s="246">
        <f t="shared" si="5"/>
        <v>0</v>
      </c>
      <c r="Q17" s="246">
        <f t="shared" si="5"/>
        <v>106000</v>
      </c>
      <c r="R17" s="246">
        <f t="shared" si="5"/>
        <v>0</v>
      </c>
      <c r="S17" s="246">
        <f t="shared" si="5"/>
        <v>106000</v>
      </c>
      <c r="T17" s="246">
        <f t="shared" si="5"/>
        <v>0</v>
      </c>
      <c r="U17" s="246">
        <f t="shared" si="5"/>
        <v>0</v>
      </c>
      <c r="V17" s="246">
        <f t="shared" si="5"/>
        <v>0</v>
      </c>
      <c r="W17" s="246">
        <f t="shared" si="5"/>
        <v>0</v>
      </c>
      <c r="X17" s="246">
        <f t="shared" si="5"/>
        <v>87200</v>
      </c>
      <c r="Y17" s="246">
        <f t="shared" si="5"/>
        <v>0</v>
      </c>
      <c r="Z17" s="246">
        <f t="shared" si="5"/>
        <v>0</v>
      </c>
      <c r="AA17" s="246">
        <f t="shared" si="5"/>
        <v>87200</v>
      </c>
      <c r="AB17" s="246">
        <f t="shared" si="5"/>
        <v>0</v>
      </c>
      <c r="AC17" s="246">
        <f t="shared" si="5"/>
        <v>106000</v>
      </c>
      <c r="AD17" s="246">
        <f t="shared" si="5"/>
        <v>106000</v>
      </c>
      <c r="AE17" s="246">
        <f t="shared" si="5"/>
        <v>0</v>
      </c>
      <c r="AF17" s="246">
        <f t="shared" si="5"/>
        <v>87200</v>
      </c>
      <c r="AG17" s="246">
        <f t="shared" si="5"/>
        <v>0</v>
      </c>
      <c r="AH17" s="246">
        <f t="shared" si="5"/>
        <v>0</v>
      </c>
      <c r="AI17" s="246">
        <f t="shared" si="5"/>
        <v>18800</v>
      </c>
      <c r="AJ17" s="246" t="e">
        <f t="shared" si="5"/>
        <v>#REF!</v>
      </c>
      <c r="AK17" s="246"/>
      <c r="AL17" s="371">
        <f t="shared" si="2"/>
        <v>0</v>
      </c>
      <c r="AM17" s="246">
        <f t="shared" si="3"/>
        <v>0</v>
      </c>
      <c r="AN17" s="246">
        <f t="shared" si="3"/>
        <v>87200</v>
      </c>
      <c r="AO17" s="246">
        <f t="shared" si="4"/>
        <v>0</v>
      </c>
      <c r="AP17" s="246">
        <f t="shared" si="4"/>
        <v>-87200</v>
      </c>
      <c r="AQ17" s="376"/>
    </row>
    <row r="18" spans="1:43" s="232" customFormat="1">
      <c r="A18" s="243">
        <v>2</v>
      </c>
      <c r="B18" s="244" t="str">
        <f>B39</f>
        <v>Y tế, dân số và gia đình</v>
      </c>
      <c r="C18" s="244"/>
      <c r="D18" s="243"/>
      <c r="E18" s="243"/>
      <c r="F18" s="246"/>
      <c r="G18" s="380"/>
      <c r="H18" s="246">
        <f t="shared" ref="H18:AJ18" si="6">H39</f>
        <v>0</v>
      </c>
      <c r="I18" s="246">
        <f t="shared" si="6"/>
        <v>0</v>
      </c>
      <c r="J18" s="246">
        <f t="shared" si="6"/>
        <v>0</v>
      </c>
      <c r="K18" s="246">
        <f t="shared" si="6"/>
        <v>0</v>
      </c>
      <c r="L18" s="246">
        <f t="shared" si="6"/>
        <v>0</v>
      </c>
      <c r="M18" s="246">
        <f t="shared" si="6"/>
        <v>0</v>
      </c>
      <c r="N18" s="246">
        <f t="shared" si="6"/>
        <v>0</v>
      </c>
      <c r="O18" s="246">
        <f t="shared" si="6"/>
        <v>0</v>
      </c>
      <c r="P18" s="246">
        <f t="shared" si="6"/>
        <v>0</v>
      </c>
      <c r="Q18" s="246">
        <f t="shared" si="6"/>
        <v>0</v>
      </c>
      <c r="R18" s="246">
        <f t="shared" si="6"/>
        <v>0</v>
      </c>
      <c r="S18" s="246">
        <f t="shared" si="6"/>
        <v>0</v>
      </c>
      <c r="T18" s="246">
        <f t="shared" si="6"/>
        <v>0</v>
      </c>
      <c r="U18" s="246">
        <f t="shared" si="6"/>
        <v>0</v>
      </c>
      <c r="V18" s="246">
        <f t="shared" si="6"/>
        <v>0</v>
      </c>
      <c r="W18" s="246">
        <f t="shared" si="6"/>
        <v>0</v>
      </c>
      <c r="X18" s="246">
        <f t="shared" si="6"/>
        <v>0</v>
      </c>
      <c r="Y18" s="246">
        <f t="shared" si="6"/>
        <v>0</v>
      </c>
      <c r="Z18" s="246">
        <f t="shared" si="6"/>
        <v>0</v>
      </c>
      <c r="AA18" s="246">
        <f t="shared" si="6"/>
        <v>0</v>
      </c>
      <c r="AB18" s="246">
        <f t="shared" si="6"/>
        <v>0</v>
      </c>
      <c r="AC18" s="246">
        <f t="shared" si="6"/>
        <v>0</v>
      </c>
      <c r="AD18" s="246">
        <f t="shared" si="6"/>
        <v>0</v>
      </c>
      <c r="AE18" s="246">
        <f t="shared" si="6"/>
        <v>0</v>
      </c>
      <c r="AF18" s="246">
        <f t="shared" si="6"/>
        <v>0</v>
      </c>
      <c r="AG18" s="246">
        <f t="shared" si="6"/>
        <v>0</v>
      </c>
      <c r="AH18" s="246">
        <f t="shared" si="6"/>
        <v>0</v>
      </c>
      <c r="AI18" s="246">
        <f t="shared" si="6"/>
        <v>0</v>
      </c>
      <c r="AJ18" s="246">
        <f t="shared" si="6"/>
        <v>0</v>
      </c>
      <c r="AK18" s="246"/>
      <c r="AL18" s="371">
        <f t="shared" si="2"/>
        <v>0</v>
      </c>
      <c r="AM18" s="246">
        <f t="shared" si="3"/>
        <v>0</v>
      </c>
      <c r="AN18" s="246">
        <f t="shared" si="3"/>
        <v>0</v>
      </c>
      <c r="AO18" s="246">
        <f t="shared" si="4"/>
        <v>0</v>
      </c>
      <c r="AP18" s="246">
        <f t="shared" si="4"/>
        <v>0</v>
      </c>
      <c r="AQ18" s="376"/>
    </row>
    <row r="19" spans="1:43" s="232" customFormat="1">
      <c r="A19" s="243">
        <v>3</v>
      </c>
      <c r="B19" s="244" t="str">
        <f>B43</f>
        <v xml:space="preserve">Bảo vệ môi trường </v>
      </c>
      <c r="C19" s="244"/>
      <c r="D19" s="243"/>
      <c r="E19" s="243"/>
      <c r="F19" s="246"/>
      <c r="G19" s="380"/>
      <c r="H19" s="246">
        <f t="shared" ref="H19:AJ20" si="7">H43</f>
        <v>0</v>
      </c>
      <c r="I19" s="246">
        <f t="shared" si="7"/>
        <v>0</v>
      </c>
      <c r="J19" s="246">
        <f t="shared" si="7"/>
        <v>0</v>
      </c>
      <c r="K19" s="246">
        <f t="shared" si="7"/>
        <v>0</v>
      </c>
      <c r="L19" s="246">
        <f t="shared" si="7"/>
        <v>0</v>
      </c>
      <c r="M19" s="246">
        <f t="shared" si="7"/>
        <v>0</v>
      </c>
      <c r="N19" s="246">
        <f t="shared" si="7"/>
        <v>0</v>
      </c>
      <c r="O19" s="246">
        <f t="shared" si="7"/>
        <v>0</v>
      </c>
      <c r="P19" s="246">
        <f t="shared" si="7"/>
        <v>0</v>
      </c>
      <c r="Q19" s="246">
        <f t="shared" si="7"/>
        <v>0</v>
      </c>
      <c r="R19" s="246">
        <f t="shared" si="7"/>
        <v>0</v>
      </c>
      <c r="S19" s="246">
        <f t="shared" si="7"/>
        <v>0</v>
      </c>
      <c r="T19" s="246">
        <f t="shared" si="7"/>
        <v>0</v>
      </c>
      <c r="U19" s="246">
        <f t="shared" si="7"/>
        <v>0</v>
      </c>
      <c r="V19" s="246">
        <f t="shared" si="7"/>
        <v>0</v>
      </c>
      <c r="W19" s="246">
        <f t="shared" si="7"/>
        <v>0</v>
      </c>
      <c r="X19" s="246">
        <f t="shared" si="7"/>
        <v>0</v>
      </c>
      <c r="Y19" s="246">
        <f t="shared" si="7"/>
        <v>0</v>
      </c>
      <c r="Z19" s="246">
        <f t="shared" si="7"/>
        <v>0</v>
      </c>
      <c r="AA19" s="246">
        <f t="shared" si="7"/>
        <v>0</v>
      </c>
      <c r="AB19" s="246">
        <f t="shared" si="7"/>
        <v>0</v>
      </c>
      <c r="AC19" s="246">
        <f t="shared" si="7"/>
        <v>0</v>
      </c>
      <c r="AD19" s="246">
        <f t="shared" si="7"/>
        <v>0</v>
      </c>
      <c r="AE19" s="246">
        <f t="shared" si="7"/>
        <v>0</v>
      </c>
      <c r="AF19" s="246">
        <f t="shared" si="7"/>
        <v>0</v>
      </c>
      <c r="AG19" s="246">
        <f t="shared" si="7"/>
        <v>0</v>
      </c>
      <c r="AH19" s="246">
        <f t="shared" si="7"/>
        <v>0</v>
      </c>
      <c r="AI19" s="246">
        <f t="shared" si="7"/>
        <v>0</v>
      </c>
      <c r="AJ19" s="246">
        <f t="shared" si="7"/>
        <v>0</v>
      </c>
      <c r="AK19" s="246"/>
      <c r="AL19" s="371">
        <f t="shared" si="2"/>
        <v>0</v>
      </c>
      <c r="AM19" s="246">
        <f t="shared" si="3"/>
        <v>0</v>
      </c>
      <c r="AN19" s="246">
        <f t="shared" si="3"/>
        <v>0</v>
      </c>
      <c r="AO19" s="246">
        <f t="shared" si="4"/>
        <v>0</v>
      </c>
      <c r="AP19" s="246">
        <f t="shared" si="4"/>
        <v>0</v>
      </c>
      <c r="AQ19" s="376"/>
    </row>
    <row r="20" spans="1:43" s="232" customFormat="1">
      <c r="A20" s="243" t="s">
        <v>33</v>
      </c>
      <c r="B20" s="244" t="str">
        <f>B44</f>
        <v>Môi trường</v>
      </c>
      <c r="C20" s="244"/>
      <c r="D20" s="243"/>
      <c r="E20" s="243"/>
      <c r="F20" s="246"/>
      <c r="G20" s="380"/>
      <c r="H20" s="246">
        <f t="shared" si="7"/>
        <v>0</v>
      </c>
      <c r="I20" s="246">
        <f t="shared" si="7"/>
        <v>0</v>
      </c>
      <c r="J20" s="246">
        <f t="shared" si="7"/>
        <v>0</v>
      </c>
      <c r="K20" s="246">
        <f t="shared" si="7"/>
        <v>0</v>
      </c>
      <c r="L20" s="246">
        <f t="shared" si="7"/>
        <v>0</v>
      </c>
      <c r="M20" s="246">
        <f t="shared" si="7"/>
        <v>0</v>
      </c>
      <c r="N20" s="246">
        <f t="shared" si="7"/>
        <v>0</v>
      </c>
      <c r="O20" s="246">
        <f t="shared" si="7"/>
        <v>0</v>
      </c>
      <c r="P20" s="246">
        <f t="shared" si="7"/>
        <v>0</v>
      </c>
      <c r="Q20" s="246">
        <f t="shared" si="7"/>
        <v>0</v>
      </c>
      <c r="R20" s="246">
        <f t="shared" si="7"/>
        <v>0</v>
      </c>
      <c r="S20" s="246">
        <f t="shared" si="7"/>
        <v>0</v>
      </c>
      <c r="T20" s="246">
        <f t="shared" si="7"/>
        <v>0</v>
      </c>
      <c r="U20" s="246">
        <f t="shared" si="7"/>
        <v>0</v>
      </c>
      <c r="V20" s="246">
        <f t="shared" si="7"/>
        <v>0</v>
      </c>
      <c r="W20" s="246">
        <f t="shared" si="7"/>
        <v>0</v>
      </c>
      <c r="X20" s="246">
        <f t="shared" si="7"/>
        <v>0</v>
      </c>
      <c r="Y20" s="246">
        <f t="shared" si="7"/>
        <v>0</v>
      </c>
      <c r="Z20" s="246">
        <f t="shared" si="7"/>
        <v>0</v>
      </c>
      <c r="AA20" s="246">
        <f t="shared" si="7"/>
        <v>0</v>
      </c>
      <c r="AB20" s="246">
        <f t="shared" si="7"/>
        <v>0</v>
      </c>
      <c r="AC20" s="246">
        <f t="shared" si="7"/>
        <v>0</v>
      </c>
      <c r="AD20" s="246">
        <f t="shared" si="7"/>
        <v>0</v>
      </c>
      <c r="AE20" s="246">
        <f t="shared" si="7"/>
        <v>0</v>
      </c>
      <c r="AF20" s="246">
        <f t="shared" si="7"/>
        <v>0</v>
      </c>
      <c r="AG20" s="246">
        <f t="shared" si="7"/>
        <v>0</v>
      </c>
      <c r="AH20" s="246">
        <f t="shared" si="7"/>
        <v>0</v>
      </c>
      <c r="AI20" s="246">
        <f t="shared" si="7"/>
        <v>0</v>
      </c>
      <c r="AJ20" s="246">
        <f t="shared" si="7"/>
        <v>0</v>
      </c>
      <c r="AK20" s="246"/>
      <c r="AL20" s="371">
        <f t="shared" si="2"/>
        <v>0</v>
      </c>
      <c r="AM20" s="246">
        <f t="shared" si="3"/>
        <v>0</v>
      </c>
      <c r="AN20" s="246">
        <f t="shared" si="3"/>
        <v>0</v>
      </c>
      <c r="AO20" s="246">
        <f t="shared" si="4"/>
        <v>0</v>
      </c>
      <c r="AP20" s="246">
        <f t="shared" si="4"/>
        <v>0</v>
      </c>
      <c r="AQ20" s="376"/>
    </row>
    <row r="21" spans="1:43" s="232" customFormat="1">
      <c r="A21" s="243">
        <v>4</v>
      </c>
      <c r="B21" s="244" t="str">
        <f>B48</f>
        <v>Các hoạt động kinh tế</v>
      </c>
      <c r="C21" s="244"/>
      <c r="D21" s="243"/>
      <c r="E21" s="243"/>
      <c r="F21" s="246"/>
      <c r="G21" s="380"/>
      <c r="H21" s="246">
        <f t="shared" ref="H21:AJ22" si="8">H48</f>
        <v>174858</v>
      </c>
      <c r="I21" s="246">
        <f t="shared" si="8"/>
        <v>0</v>
      </c>
      <c r="J21" s="246">
        <f t="shared" si="8"/>
        <v>45000</v>
      </c>
      <c r="K21" s="246">
        <f t="shared" si="8"/>
        <v>0</v>
      </c>
      <c r="L21" s="246">
        <f t="shared" si="8"/>
        <v>0</v>
      </c>
      <c r="M21" s="246">
        <f t="shared" si="8"/>
        <v>82392</v>
      </c>
      <c r="N21" s="246">
        <f t="shared" si="8"/>
        <v>25000</v>
      </c>
      <c r="O21" s="246">
        <f t="shared" si="8"/>
        <v>0</v>
      </c>
      <c r="P21" s="246">
        <f t="shared" si="8"/>
        <v>25000</v>
      </c>
      <c r="Q21" s="246">
        <f t="shared" si="8"/>
        <v>80600</v>
      </c>
      <c r="R21" s="246">
        <f t="shared" si="8"/>
        <v>31000</v>
      </c>
      <c r="S21" s="246">
        <f t="shared" si="8"/>
        <v>49600</v>
      </c>
      <c r="T21" s="246">
        <f t="shared" si="8"/>
        <v>82392</v>
      </c>
      <c r="U21" s="246">
        <f t="shared" si="8"/>
        <v>0</v>
      </c>
      <c r="V21" s="246">
        <f t="shared" si="8"/>
        <v>0</v>
      </c>
      <c r="W21" s="246">
        <f t="shared" si="8"/>
        <v>0</v>
      </c>
      <c r="X21" s="246">
        <f t="shared" si="8"/>
        <v>22140</v>
      </c>
      <c r="Y21" s="246">
        <f t="shared" si="8"/>
        <v>12320</v>
      </c>
      <c r="Z21" s="246">
        <f t="shared" si="8"/>
        <v>0</v>
      </c>
      <c r="AA21" s="246">
        <f t="shared" si="8"/>
        <v>22140</v>
      </c>
      <c r="AB21" s="246">
        <f t="shared" si="8"/>
        <v>0</v>
      </c>
      <c r="AC21" s="246">
        <f t="shared" si="8"/>
        <v>109900</v>
      </c>
      <c r="AD21" s="246">
        <f t="shared" si="8"/>
        <v>105600</v>
      </c>
      <c r="AE21" s="246">
        <f t="shared" si="8"/>
        <v>0</v>
      </c>
      <c r="AF21" s="246">
        <f t="shared" si="8"/>
        <v>59460</v>
      </c>
      <c r="AG21" s="246">
        <f t="shared" si="8"/>
        <v>0</v>
      </c>
      <c r="AH21" s="246">
        <f t="shared" si="8"/>
        <v>18680</v>
      </c>
      <c r="AI21" s="246">
        <f t="shared" si="8"/>
        <v>27460</v>
      </c>
      <c r="AJ21" s="246" t="e">
        <f t="shared" si="8"/>
        <v>#REF!</v>
      </c>
      <c r="AK21" s="246"/>
      <c r="AL21" s="371">
        <f t="shared" si="2"/>
        <v>0</v>
      </c>
      <c r="AM21" s="246">
        <f t="shared" si="3"/>
        <v>0</v>
      </c>
      <c r="AN21" s="246">
        <f t="shared" si="3"/>
        <v>34460</v>
      </c>
      <c r="AO21" s="246">
        <f t="shared" si="4"/>
        <v>-12320</v>
      </c>
      <c r="AP21" s="246">
        <f t="shared" si="4"/>
        <v>-22140</v>
      </c>
      <c r="AQ21" s="376"/>
    </row>
    <row r="22" spans="1:43" s="232" customFormat="1">
      <c r="A22" s="243" t="s">
        <v>34</v>
      </c>
      <c r="B22" s="244" t="str">
        <f>B49</f>
        <v>Giao thông</v>
      </c>
      <c r="C22" s="244"/>
      <c r="D22" s="243"/>
      <c r="E22" s="243"/>
      <c r="F22" s="246"/>
      <c r="G22" s="380"/>
      <c r="H22" s="246">
        <f t="shared" si="8"/>
        <v>154366</v>
      </c>
      <c r="I22" s="246">
        <f t="shared" si="8"/>
        <v>0</v>
      </c>
      <c r="J22" s="246">
        <f t="shared" si="8"/>
        <v>45000</v>
      </c>
      <c r="K22" s="246">
        <f t="shared" si="8"/>
        <v>0</v>
      </c>
      <c r="L22" s="246">
        <f t="shared" si="8"/>
        <v>0</v>
      </c>
      <c r="M22" s="246">
        <f t="shared" si="8"/>
        <v>61900</v>
      </c>
      <c r="N22" s="246">
        <f t="shared" si="8"/>
        <v>25000</v>
      </c>
      <c r="O22" s="246">
        <f t="shared" si="8"/>
        <v>0</v>
      </c>
      <c r="P22" s="246">
        <f t="shared" si="8"/>
        <v>25000</v>
      </c>
      <c r="Q22" s="246">
        <f t="shared" si="8"/>
        <v>60600</v>
      </c>
      <c r="R22" s="246">
        <f t="shared" si="8"/>
        <v>11000</v>
      </c>
      <c r="S22" s="246">
        <f t="shared" si="8"/>
        <v>49600</v>
      </c>
      <c r="T22" s="246">
        <f t="shared" si="8"/>
        <v>61900</v>
      </c>
      <c r="U22" s="246">
        <f t="shared" si="8"/>
        <v>0</v>
      </c>
      <c r="V22" s="246">
        <f t="shared" si="8"/>
        <v>0</v>
      </c>
      <c r="W22" s="246">
        <f t="shared" si="8"/>
        <v>0</v>
      </c>
      <c r="X22" s="246">
        <f t="shared" si="8"/>
        <v>22140</v>
      </c>
      <c r="Y22" s="246">
        <f t="shared" si="8"/>
        <v>3220</v>
      </c>
      <c r="Z22" s="246">
        <f t="shared" si="8"/>
        <v>0</v>
      </c>
      <c r="AA22" s="246">
        <f t="shared" si="8"/>
        <v>22140</v>
      </c>
      <c r="AB22" s="246">
        <f t="shared" si="8"/>
        <v>0</v>
      </c>
      <c r="AC22" s="246">
        <f t="shared" si="8"/>
        <v>109900</v>
      </c>
      <c r="AD22" s="246">
        <f t="shared" si="8"/>
        <v>85600</v>
      </c>
      <c r="AE22" s="246">
        <f t="shared" si="8"/>
        <v>0</v>
      </c>
      <c r="AF22" s="246">
        <f t="shared" si="8"/>
        <v>50360</v>
      </c>
      <c r="AG22" s="246">
        <f t="shared" si="8"/>
        <v>0</v>
      </c>
      <c r="AH22" s="246">
        <f t="shared" si="8"/>
        <v>7780</v>
      </c>
      <c r="AI22" s="246">
        <f t="shared" si="8"/>
        <v>27460</v>
      </c>
      <c r="AJ22" s="246">
        <f t="shared" si="8"/>
        <v>61900</v>
      </c>
      <c r="AK22" s="246"/>
      <c r="AL22" s="371">
        <f t="shared" si="2"/>
        <v>0</v>
      </c>
      <c r="AM22" s="246">
        <f t="shared" si="3"/>
        <v>0</v>
      </c>
      <c r="AN22" s="246">
        <f t="shared" si="3"/>
        <v>25360</v>
      </c>
      <c r="AO22" s="246">
        <f t="shared" si="4"/>
        <v>-3220</v>
      </c>
      <c r="AP22" s="246">
        <f t="shared" si="4"/>
        <v>-22140</v>
      </c>
      <c r="AQ22" s="376"/>
    </row>
    <row r="23" spans="1:43" s="232" customFormat="1">
      <c r="A23" s="243" t="s">
        <v>238</v>
      </c>
      <c r="B23" s="244" t="str">
        <f>B62</f>
        <v>Công trình công cộng tại đô thị</v>
      </c>
      <c r="C23" s="244"/>
      <c r="D23" s="243"/>
      <c r="E23" s="243"/>
      <c r="F23" s="246"/>
      <c r="G23" s="380"/>
      <c r="H23" s="246">
        <f t="shared" ref="H23:AJ23" si="9">H62</f>
        <v>20492</v>
      </c>
      <c r="I23" s="246">
        <f t="shared" si="9"/>
        <v>0</v>
      </c>
      <c r="J23" s="246">
        <f t="shared" si="9"/>
        <v>0</v>
      </c>
      <c r="K23" s="246">
        <f t="shared" si="9"/>
        <v>0</v>
      </c>
      <c r="L23" s="246">
        <f t="shared" si="9"/>
        <v>0</v>
      </c>
      <c r="M23" s="246">
        <f t="shared" si="9"/>
        <v>20492</v>
      </c>
      <c r="N23" s="246">
        <f t="shared" si="9"/>
        <v>0</v>
      </c>
      <c r="O23" s="246">
        <f t="shared" si="9"/>
        <v>0</v>
      </c>
      <c r="P23" s="246">
        <f t="shared" si="9"/>
        <v>0</v>
      </c>
      <c r="Q23" s="246">
        <f t="shared" si="9"/>
        <v>20000</v>
      </c>
      <c r="R23" s="246">
        <f t="shared" si="9"/>
        <v>20000</v>
      </c>
      <c r="S23" s="246">
        <f t="shared" si="9"/>
        <v>0</v>
      </c>
      <c r="T23" s="246">
        <f t="shared" si="9"/>
        <v>20492</v>
      </c>
      <c r="U23" s="246">
        <f t="shared" si="9"/>
        <v>0</v>
      </c>
      <c r="V23" s="246">
        <f t="shared" si="9"/>
        <v>0</v>
      </c>
      <c r="W23" s="246">
        <f t="shared" si="9"/>
        <v>0</v>
      </c>
      <c r="X23" s="246">
        <f t="shared" si="9"/>
        <v>0</v>
      </c>
      <c r="Y23" s="246">
        <f t="shared" si="9"/>
        <v>9100</v>
      </c>
      <c r="Z23" s="246">
        <f t="shared" si="9"/>
        <v>0</v>
      </c>
      <c r="AA23" s="246">
        <f t="shared" si="9"/>
        <v>0</v>
      </c>
      <c r="AB23" s="246">
        <f t="shared" si="9"/>
        <v>0</v>
      </c>
      <c r="AC23" s="246">
        <f t="shared" si="9"/>
        <v>0</v>
      </c>
      <c r="AD23" s="246">
        <f t="shared" si="9"/>
        <v>20000</v>
      </c>
      <c r="AE23" s="246">
        <f t="shared" si="9"/>
        <v>0</v>
      </c>
      <c r="AF23" s="246">
        <f t="shared" si="9"/>
        <v>9100</v>
      </c>
      <c r="AG23" s="246">
        <f t="shared" si="9"/>
        <v>0</v>
      </c>
      <c r="AH23" s="246">
        <f t="shared" si="9"/>
        <v>10900</v>
      </c>
      <c r="AI23" s="246">
        <f t="shared" si="9"/>
        <v>0</v>
      </c>
      <c r="AJ23" s="246">
        <f t="shared" si="9"/>
        <v>20492</v>
      </c>
      <c r="AK23" s="246"/>
      <c r="AL23" s="371">
        <f t="shared" si="2"/>
        <v>0</v>
      </c>
      <c r="AM23" s="246">
        <f t="shared" si="3"/>
        <v>0</v>
      </c>
      <c r="AN23" s="246">
        <f t="shared" si="3"/>
        <v>9100</v>
      </c>
      <c r="AO23" s="246">
        <f t="shared" si="4"/>
        <v>-9100</v>
      </c>
      <c r="AP23" s="246">
        <f t="shared" si="4"/>
        <v>0</v>
      </c>
      <c r="AQ23" s="376"/>
    </row>
    <row r="24" spans="1:43" s="232" customFormat="1">
      <c r="A24" s="243">
        <v>5</v>
      </c>
      <c r="B24" s="244" t="str">
        <f>B68</f>
        <v>Danh mục dự án điều chỉnh, bổ sung mới</v>
      </c>
      <c r="C24" s="244"/>
      <c r="D24" s="243"/>
      <c r="E24" s="243"/>
      <c r="F24" s="246"/>
      <c r="G24" s="380"/>
      <c r="H24" s="246">
        <f t="shared" ref="H24:AJ25" si="10">H68</f>
        <v>2578866</v>
      </c>
      <c r="I24" s="246">
        <f t="shared" si="10"/>
        <v>0</v>
      </c>
      <c r="J24" s="246">
        <f t="shared" si="10"/>
        <v>158490</v>
      </c>
      <c r="K24" s="246">
        <f t="shared" si="10"/>
        <v>0</v>
      </c>
      <c r="L24" s="246">
        <f t="shared" si="10"/>
        <v>0</v>
      </c>
      <c r="M24" s="246">
        <f t="shared" si="10"/>
        <v>1962000</v>
      </c>
      <c r="N24" s="246">
        <f t="shared" si="10"/>
        <v>832000</v>
      </c>
      <c r="O24" s="246">
        <f t="shared" si="10"/>
        <v>200000</v>
      </c>
      <c r="P24" s="246">
        <f t="shared" si="10"/>
        <v>632000</v>
      </c>
      <c r="Q24" s="246">
        <f t="shared" si="10"/>
        <v>0</v>
      </c>
      <c r="R24" s="246">
        <f t="shared" si="10"/>
        <v>0</v>
      </c>
      <c r="S24" s="246">
        <f t="shared" si="10"/>
        <v>0</v>
      </c>
      <c r="T24" s="246">
        <f t="shared" si="10"/>
        <v>1490000</v>
      </c>
      <c r="U24" s="246">
        <f t="shared" si="10"/>
        <v>0</v>
      </c>
      <c r="V24" s="246">
        <f t="shared" si="10"/>
        <v>0</v>
      </c>
      <c r="W24" s="246">
        <f t="shared" si="10"/>
        <v>61140</v>
      </c>
      <c r="X24" s="246">
        <f t="shared" si="10"/>
        <v>0</v>
      </c>
      <c r="Y24" s="246">
        <f t="shared" si="10"/>
        <v>0</v>
      </c>
      <c r="Z24" s="246">
        <f t="shared" si="10"/>
        <v>0</v>
      </c>
      <c r="AA24" s="246">
        <f t="shared" si="10"/>
        <v>0</v>
      </c>
      <c r="AB24" s="246">
        <f t="shared" si="10"/>
        <v>61140</v>
      </c>
      <c r="AC24" s="246">
        <f t="shared" si="10"/>
        <v>0</v>
      </c>
      <c r="AD24" s="246">
        <f t="shared" si="10"/>
        <v>832000</v>
      </c>
      <c r="AE24" s="246">
        <f t="shared" si="10"/>
        <v>200000</v>
      </c>
      <c r="AF24" s="246">
        <f t="shared" si="10"/>
        <v>570860</v>
      </c>
      <c r="AG24" s="246">
        <f t="shared" si="10"/>
        <v>0</v>
      </c>
      <c r="AH24" s="246">
        <f t="shared" si="10"/>
        <v>0</v>
      </c>
      <c r="AI24" s="246">
        <f t="shared" si="10"/>
        <v>61140</v>
      </c>
      <c r="AJ24" s="246">
        <f t="shared" si="10"/>
        <v>1200000</v>
      </c>
      <c r="AK24" s="246"/>
      <c r="AL24" s="371">
        <f t="shared" si="2"/>
        <v>0</v>
      </c>
      <c r="AM24" s="246">
        <f t="shared" si="3"/>
        <v>0</v>
      </c>
      <c r="AN24" s="246">
        <f t="shared" si="3"/>
        <v>-61140</v>
      </c>
      <c r="AO24" s="246">
        <f t="shared" si="4"/>
        <v>0</v>
      </c>
      <c r="AP24" s="246">
        <f t="shared" si="4"/>
        <v>61140</v>
      </c>
      <c r="AQ24" s="376"/>
    </row>
    <row r="25" spans="1:43" s="232" customFormat="1">
      <c r="A25" s="243" t="s">
        <v>33</v>
      </c>
      <c r="B25" s="244" t="str">
        <f>B69</f>
        <v>Y tế, dân số và gia đình</v>
      </c>
      <c r="C25" s="244"/>
      <c r="D25" s="243"/>
      <c r="E25" s="243"/>
      <c r="F25" s="246"/>
      <c r="G25" s="380"/>
      <c r="H25" s="246">
        <f t="shared" si="10"/>
        <v>0</v>
      </c>
      <c r="I25" s="246">
        <f t="shared" si="10"/>
        <v>0</v>
      </c>
      <c r="J25" s="246">
        <f t="shared" si="10"/>
        <v>0</v>
      </c>
      <c r="K25" s="246">
        <f t="shared" si="10"/>
        <v>0</v>
      </c>
      <c r="L25" s="246">
        <f t="shared" si="10"/>
        <v>0</v>
      </c>
      <c r="M25" s="246">
        <f t="shared" si="10"/>
        <v>0</v>
      </c>
      <c r="N25" s="246">
        <f t="shared" si="10"/>
        <v>0</v>
      </c>
      <c r="O25" s="246">
        <f t="shared" si="10"/>
        <v>0</v>
      </c>
      <c r="P25" s="246">
        <f t="shared" si="10"/>
        <v>0</v>
      </c>
      <c r="Q25" s="246">
        <f t="shared" si="10"/>
        <v>0</v>
      </c>
      <c r="R25" s="246">
        <f t="shared" si="10"/>
        <v>0</v>
      </c>
      <c r="S25" s="246">
        <f t="shared" si="10"/>
        <v>0</v>
      </c>
      <c r="T25" s="246">
        <f t="shared" si="10"/>
        <v>0</v>
      </c>
      <c r="U25" s="246">
        <f t="shared" si="10"/>
        <v>0</v>
      </c>
      <c r="V25" s="246">
        <f t="shared" si="10"/>
        <v>0</v>
      </c>
      <c r="W25" s="246">
        <f t="shared" si="10"/>
        <v>0</v>
      </c>
      <c r="X25" s="246">
        <f t="shared" si="10"/>
        <v>0</v>
      </c>
      <c r="Y25" s="246">
        <f t="shared" si="10"/>
        <v>0</v>
      </c>
      <c r="Z25" s="246">
        <f t="shared" si="10"/>
        <v>0</v>
      </c>
      <c r="AA25" s="246">
        <f t="shared" si="10"/>
        <v>0</v>
      </c>
      <c r="AB25" s="246">
        <f t="shared" si="10"/>
        <v>0</v>
      </c>
      <c r="AC25" s="246">
        <f t="shared" si="10"/>
        <v>0</v>
      </c>
      <c r="AD25" s="246">
        <f t="shared" si="10"/>
        <v>0</v>
      </c>
      <c r="AE25" s="246">
        <f t="shared" si="10"/>
        <v>0</v>
      </c>
      <c r="AF25" s="246">
        <f t="shared" si="10"/>
        <v>0</v>
      </c>
      <c r="AG25" s="246">
        <f t="shared" si="10"/>
        <v>0</v>
      </c>
      <c r="AH25" s="246">
        <f t="shared" si="10"/>
        <v>0</v>
      </c>
      <c r="AI25" s="246">
        <f t="shared" si="10"/>
        <v>0</v>
      </c>
      <c r="AJ25" s="246">
        <f t="shared" si="10"/>
        <v>0</v>
      </c>
      <c r="AK25" s="246"/>
      <c r="AL25" s="371">
        <f t="shared" si="2"/>
        <v>0</v>
      </c>
      <c r="AM25" s="246">
        <f t="shared" si="3"/>
        <v>0</v>
      </c>
      <c r="AN25" s="246">
        <f t="shared" si="3"/>
        <v>0</v>
      </c>
      <c r="AO25" s="246">
        <f t="shared" si="4"/>
        <v>0</v>
      </c>
      <c r="AP25" s="246">
        <f t="shared" si="4"/>
        <v>0</v>
      </c>
      <c r="AQ25" s="376"/>
    </row>
    <row r="26" spans="1:43" s="232" customFormat="1" ht="31.5">
      <c r="A26" s="243" t="s">
        <v>34</v>
      </c>
      <c r="B26" s="244" t="str">
        <f>B75</f>
        <v>Nông nghiệp, lâm nghiệp, thủy lợi và thủy sản</v>
      </c>
      <c r="C26" s="244"/>
      <c r="D26" s="243"/>
      <c r="E26" s="243"/>
      <c r="F26" s="246"/>
      <c r="G26" s="380"/>
      <c r="H26" s="246">
        <f t="shared" ref="H26:AJ26" si="11">H75</f>
        <v>399077</v>
      </c>
      <c r="I26" s="246">
        <f t="shared" si="11"/>
        <v>0</v>
      </c>
      <c r="J26" s="246">
        <f t="shared" si="11"/>
        <v>0</v>
      </c>
      <c r="K26" s="246">
        <f t="shared" si="11"/>
        <v>0</v>
      </c>
      <c r="L26" s="246">
        <f t="shared" si="11"/>
        <v>0</v>
      </c>
      <c r="M26" s="246">
        <f t="shared" si="11"/>
        <v>0</v>
      </c>
      <c r="N26" s="246">
        <f t="shared" si="11"/>
        <v>70000</v>
      </c>
      <c r="O26" s="246">
        <f t="shared" si="11"/>
        <v>0</v>
      </c>
      <c r="P26" s="246">
        <f t="shared" si="11"/>
        <v>70000</v>
      </c>
      <c r="Q26" s="246">
        <f t="shared" si="11"/>
        <v>0</v>
      </c>
      <c r="R26" s="246">
        <f t="shared" si="11"/>
        <v>0</v>
      </c>
      <c r="S26" s="246">
        <f t="shared" si="11"/>
        <v>0</v>
      </c>
      <c r="T26" s="246">
        <f t="shared" si="11"/>
        <v>290000</v>
      </c>
      <c r="U26" s="246">
        <f t="shared" si="11"/>
        <v>0</v>
      </c>
      <c r="V26" s="246">
        <f t="shared" si="11"/>
        <v>0</v>
      </c>
      <c r="W26" s="246">
        <f t="shared" si="11"/>
        <v>21514</v>
      </c>
      <c r="X26" s="246">
        <f t="shared" si="11"/>
        <v>0</v>
      </c>
      <c r="Y26" s="246">
        <f t="shared" si="11"/>
        <v>0</v>
      </c>
      <c r="Z26" s="246">
        <f t="shared" si="11"/>
        <v>0</v>
      </c>
      <c r="AA26" s="246">
        <f t="shared" si="11"/>
        <v>0</v>
      </c>
      <c r="AB26" s="246">
        <f t="shared" si="11"/>
        <v>21514</v>
      </c>
      <c r="AC26" s="246">
        <f t="shared" si="11"/>
        <v>0</v>
      </c>
      <c r="AD26" s="246">
        <f t="shared" si="11"/>
        <v>70000</v>
      </c>
      <c r="AE26" s="246">
        <f t="shared" si="11"/>
        <v>0</v>
      </c>
      <c r="AF26" s="246">
        <f t="shared" si="11"/>
        <v>48486</v>
      </c>
      <c r="AG26" s="246">
        <f t="shared" si="11"/>
        <v>0</v>
      </c>
      <c r="AH26" s="246">
        <f t="shared" si="11"/>
        <v>0</v>
      </c>
      <c r="AI26" s="246">
        <f t="shared" si="11"/>
        <v>21514</v>
      </c>
      <c r="AJ26" s="246">
        <f t="shared" si="11"/>
        <v>0</v>
      </c>
      <c r="AK26" s="246"/>
      <c r="AL26" s="371">
        <f t="shared" si="2"/>
        <v>0</v>
      </c>
      <c r="AM26" s="246">
        <f t="shared" si="3"/>
        <v>0</v>
      </c>
      <c r="AN26" s="246">
        <f t="shared" si="3"/>
        <v>-21514</v>
      </c>
      <c r="AO26" s="246">
        <f t="shared" si="4"/>
        <v>0</v>
      </c>
      <c r="AP26" s="246">
        <f t="shared" si="4"/>
        <v>21514</v>
      </c>
      <c r="AQ26" s="376"/>
    </row>
    <row r="27" spans="1:43" s="232" customFormat="1">
      <c r="A27" s="243" t="s">
        <v>238</v>
      </c>
      <c r="B27" s="244" t="str">
        <f>B85</f>
        <v>Giao thông</v>
      </c>
      <c r="C27" s="244"/>
      <c r="D27" s="243"/>
      <c r="E27" s="243"/>
      <c r="F27" s="246"/>
      <c r="G27" s="380"/>
      <c r="H27" s="246">
        <f t="shared" ref="H27:AJ27" si="12">H85</f>
        <v>2179789</v>
      </c>
      <c r="I27" s="246">
        <f t="shared" si="12"/>
        <v>0</v>
      </c>
      <c r="J27" s="246">
        <f t="shared" si="12"/>
        <v>158490</v>
      </c>
      <c r="K27" s="246">
        <f t="shared" si="12"/>
        <v>0</v>
      </c>
      <c r="L27" s="246">
        <f t="shared" si="12"/>
        <v>0</v>
      </c>
      <c r="M27" s="246">
        <f t="shared" si="12"/>
        <v>1962000</v>
      </c>
      <c r="N27" s="246">
        <f t="shared" si="12"/>
        <v>762000</v>
      </c>
      <c r="O27" s="246">
        <f t="shared" si="12"/>
        <v>200000</v>
      </c>
      <c r="P27" s="246">
        <f t="shared" si="12"/>
        <v>562000</v>
      </c>
      <c r="Q27" s="246">
        <f t="shared" si="12"/>
        <v>0</v>
      </c>
      <c r="R27" s="246">
        <f t="shared" si="12"/>
        <v>0</v>
      </c>
      <c r="S27" s="246">
        <f t="shared" si="12"/>
        <v>0</v>
      </c>
      <c r="T27" s="246">
        <f t="shared" si="12"/>
        <v>1200000</v>
      </c>
      <c r="U27" s="246">
        <f t="shared" si="12"/>
        <v>0</v>
      </c>
      <c r="V27" s="246">
        <f t="shared" si="12"/>
        <v>0</v>
      </c>
      <c r="W27" s="246">
        <f t="shared" si="12"/>
        <v>39626</v>
      </c>
      <c r="X27" s="246">
        <f t="shared" si="12"/>
        <v>0</v>
      </c>
      <c r="Y27" s="246">
        <f t="shared" si="12"/>
        <v>0</v>
      </c>
      <c r="Z27" s="246">
        <f t="shared" si="12"/>
        <v>0</v>
      </c>
      <c r="AA27" s="246">
        <f t="shared" si="12"/>
        <v>0</v>
      </c>
      <c r="AB27" s="246">
        <f t="shared" si="12"/>
        <v>39626</v>
      </c>
      <c r="AC27" s="246">
        <f t="shared" si="12"/>
        <v>0</v>
      </c>
      <c r="AD27" s="246">
        <f t="shared" si="12"/>
        <v>762000</v>
      </c>
      <c r="AE27" s="246">
        <f t="shared" si="12"/>
        <v>200000</v>
      </c>
      <c r="AF27" s="246">
        <f t="shared" si="12"/>
        <v>522374</v>
      </c>
      <c r="AG27" s="246">
        <f t="shared" si="12"/>
        <v>0</v>
      </c>
      <c r="AH27" s="246">
        <f t="shared" si="12"/>
        <v>0</v>
      </c>
      <c r="AI27" s="246">
        <f t="shared" si="12"/>
        <v>39626</v>
      </c>
      <c r="AJ27" s="246">
        <f t="shared" si="12"/>
        <v>1200000</v>
      </c>
      <c r="AK27" s="246"/>
      <c r="AL27" s="371">
        <f t="shared" si="2"/>
        <v>0</v>
      </c>
      <c r="AM27" s="246">
        <f t="shared" si="3"/>
        <v>0</v>
      </c>
      <c r="AN27" s="246">
        <f t="shared" si="3"/>
        <v>-39626</v>
      </c>
      <c r="AO27" s="246">
        <f t="shared" si="4"/>
        <v>0</v>
      </c>
      <c r="AP27" s="246">
        <f t="shared" si="4"/>
        <v>39626</v>
      </c>
      <c r="AQ27" s="376"/>
    </row>
    <row r="28" spans="1:43" s="232" customFormat="1" ht="31.5">
      <c r="A28" s="243" t="s">
        <v>329</v>
      </c>
      <c r="B28" s="244" t="str">
        <f>B96</f>
        <v>Công trình công cộng tại các đô thị, hạ tầng kỹ thuật khu đô thị mới</v>
      </c>
      <c r="C28" s="244"/>
      <c r="D28" s="243"/>
      <c r="E28" s="243"/>
      <c r="F28" s="246"/>
      <c r="G28" s="380"/>
      <c r="H28" s="246">
        <f t="shared" ref="H28:AJ28" si="13">H96</f>
        <v>0</v>
      </c>
      <c r="I28" s="246">
        <f t="shared" si="13"/>
        <v>0</v>
      </c>
      <c r="J28" s="246">
        <f t="shared" si="13"/>
        <v>0</v>
      </c>
      <c r="K28" s="246">
        <f t="shared" si="13"/>
        <v>0</v>
      </c>
      <c r="L28" s="246">
        <f t="shared" si="13"/>
        <v>0</v>
      </c>
      <c r="M28" s="246">
        <f t="shared" si="13"/>
        <v>0</v>
      </c>
      <c r="N28" s="246">
        <f t="shared" si="13"/>
        <v>0</v>
      </c>
      <c r="O28" s="246">
        <f t="shared" si="13"/>
        <v>0</v>
      </c>
      <c r="P28" s="246">
        <f t="shared" si="13"/>
        <v>0</v>
      </c>
      <c r="Q28" s="246">
        <f t="shared" si="13"/>
        <v>0</v>
      </c>
      <c r="R28" s="246">
        <f t="shared" si="13"/>
        <v>0</v>
      </c>
      <c r="S28" s="246">
        <f t="shared" si="13"/>
        <v>0</v>
      </c>
      <c r="T28" s="246">
        <f t="shared" si="13"/>
        <v>0</v>
      </c>
      <c r="U28" s="246">
        <f t="shared" si="13"/>
        <v>0</v>
      </c>
      <c r="V28" s="246">
        <f t="shared" si="13"/>
        <v>0</v>
      </c>
      <c r="W28" s="246">
        <f t="shared" si="13"/>
        <v>0</v>
      </c>
      <c r="X28" s="246">
        <f t="shared" si="13"/>
        <v>0</v>
      </c>
      <c r="Y28" s="246">
        <f t="shared" si="13"/>
        <v>0</v>
      </c>
      <c r="Z28" s="246">
        <f t="shared" si="13"/>
        <v>0</v>
      </c>
      <c r="AA28" s="246">
        <f t="shared" si="13"/>
        <v>0</v>
      </c>
      <c r="AB28" s="246">
        <f t="shared" si="13"/>
        <v>0</v>
      </c>
      <c r="AC28" s="246">
        <f t="shared" si="13"/>
        <v>0</v>
      </c>
      <c r="AD28" s="246">
        <f t="shared" si="13"/>
        <v>0</v>
      </c>
      <c r="AE28" s="246">
        <f t="shared" si="13"/>
        <v>0</v>
      </c>
      <c r="AF28" s="246">
        <f t="shared" si="13"/>
        <v>0</v>
      </c>
      <c r="AG28" s="246">
        <f t="shared" si="13"/>
        <v>0</v>
      </c>
      <c r="AH28" s="246">
        <f t="shared" si="13"/>
        <v>0</v>
      </c>
      <c r="AI28" s="246">
        <f t="shared" si="13"/>
        <v>0</v>
      </c>
      <c r="AJ28" s="246">
        <f t="shared" si="13"/>
        <v>0</v>
      </c>
      <c r="AK28" s="246"/>
      <c r="AL28" s="371">
        <f t="shared" si="2"/>
        <v>0</v>
      </c>
      <c r="AM28" s="246">
        <f t="shared" si="3"/>
        <v>0</v>
      </c>
      <c r="AN28" s="246">
        <f t="shared" si="3"/>
        <v>0</v>
      </c>
      <c r="AO28" s="246">
        <f t="shared" si="4"/>
        <v>0</v>
      </c>
      <c r="AP28" s="246">
        <f t="shared" si="4"/>
        <v>0</v>
      </c>
      <c r="AQ28" s="376"/>
    </row>
    <row r="29" spans="1:43" s="232" customFormat="1">
      <c r="A29" s="243">
        <v>6</v>
      </c>
      <c r="B29" s="244">
        <f>B123</f>
        <v>0</v>
      </c>
      <c r="C29" s="244"/>
      <c r="D29" s="243"/>
      <c r="E29" s="243"/>
      <c r="F29" s="246"/>
      <c r="G29" s="380"/>
      <c r="H29" s="246">
        <f>H123</f>
        <v>0</v>
      </c>
      <c r="I29" s="246">
        <f t="shared" ref="I29:AI29" si="14">I123</f>
        <v>0</v>
      </c>
      <c r="J29" s="246">
        <f t="shared" si="14"/>
        <v>0</v>
      </c>
      <c r="K29" s="246">
        <f t="shared" si="14"/>
        <v>0</v>
      </c>
      <c r="L29" s="246">
        <f t="shared" si="14"/>
        <v>0</v>
      </c>
      <c r="M29" s="246">
        <f t="shared" si="14"/>
        <v>0</v>
      </c>
      <c r="N29" s="246">
        <f t="shared" si="14"/>
        <v>0</v>
      </c>
      <c r="O29" s="246">
        <f t="shared" si="14"/>
        <v>0</v>
      </c>
      <c r="P29" s="246">
        <f t="shared" si="14"/>
        <v>0</v>
      </c>
      <c r="Q29" s="246">
        <f t="shared" si="14"/>
        <v>0</v>
      </c>
      <c r="R29" s="246">
        <f t="shared" si="14"/>
        <v>0</v>
      </c>
      <c r="S29" s="246">
        <f t="shared" si="14"/>
        <v>0</v>
      </c>
      <c r="T29" s="246">
        <f t="shared" si="14"/>
        <v>0</v>
      </c>
      <c r="U29" s="246">
        <f t="shared" si="14"/>
        <v>0</v>
      </c>
      <c r="V29" s="246">
        <f t="shared" si="14"/>
        <v>0</v>
      </c>
      <c r="W29" s="246">
        <f t="shared" si="14"/>
        <v>0</v>
      </c>
      <c r="X29" s="246">
        <f t="shared" si="14"/>
        <v>0</v>
      </c>
      <c r="Y29" s="246">
        <f t="shared" si="14"/>
        <v>0</v>
      </c>
      <c r="Z29" s="246">
        <f t="shared" si="14"/>
        <v>0</v>
      </c>
      <c r="AA29" s="246">
        <f t="shared" si="14"/>
        <v>0</v>
      </c>
      <c r="AB29" s="246">
        <f t="shared" si="14"/>
        <v>0</v>
      </c>
      <c r="AC29" s="246">
        <f t="shared" si="14"/>
        <v>0</v>
      </c>
      <c r="AD29" s="246">
        <f t="shared" si="14"/>
        <v>0</v>
      </c>
      <c r="AE29" s="246">
        <f t="shared" si="14"/>
        <v>0</v>
      </c>
      <c r="AF29" s="246">
        <f t="shared" si="14"/>
        <v>0</v>
      </c>
      <c r="AG29" s="246">
        <f t="shared" si="14"/>
        <v>0</v>
      </c>
      <c r="AH29" s="246">
        <f t="shared" si="14"/>
        <v>0</v>
      </c>
      <c r="AI29" s="246">
        <f t="shared" si="14"/>
        <v>0</v>
      </c>
      <c r="AJ29" s="246"/>
      <c r="AK29" s="246"/>
      <c r="AL29" s="371">
        <f t="shared" si="2"/>
        <v>0</v>
      </c>
      <c r="AM29" s="246">
        <f t="shared" si="3"/>
        <v>0</v>
      </c>
      <c r="AN29" s="246">
        <f t="shared" si="3"/>
        <v>0</v>
      </c>
      <c r="AO29" s="246">
        <f t="shared" si="4"/>
        <v>0</v>
      </c>
      <c r="AP29" s="246">
        <f t="shared" si="4"/>
        <v>0</v>
      </c>
      <c r="AQ29" s="376"/>
    </row>
    <row r="30" spans="1:43" s="236" customFormat="1">
      <c r="A30" s="370"/>
      <c r="B30" s="382" t="s">
        <v>35</v>
      </c>
      <c r="C30" s="382"/>
      <c r="D30" s="370"/>
      <c r="E30" s="370"/>
      <c r="F30" s="370"/>
      <c r="G30" s="370"/>
      <c r="H30" s="245"/>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0"/>
      <c r="AK30" s="370"/>
      <c r="AL30" s="371">
        <f t="shared" si="2"/>
        <v>0</v>
      </c>
      <c r="AM30" s="245">
        <f t="shared" si="3"/>
        <v>0</v>
      </c>
      <c r="AN30" s="245">
        <f t="shared" si="3"/>
        <v>0</v>
      </c>
      <c r="AO30" s="245">
        <f t="shared" si="4"/>
        <v>0</v>
      </c>
      <c r="AP30" s="245">
        <f t="shared" si="4"/>
        <v>0</v>
      </c>
      <c r="AQ30" s="378"/>
    </row>
    <row r="31" spans="1:43" s="236" customFormat="1" hidden="1">
      <c r="A31" s="370" t="s">
        <v>36</v>
      </c>
      <c r="B31" s="436" t="s">
        <v>31</v>
      </c>
      <c r="C31" s="436"/>
      <c r="D31" s="377"/>
      <c r="E31" s="377"/>
      <c r="F31" s="370"/>
      <c r="G31" s="235"/>
      <c r="H31" s="245" t="e">
        <f>H32</f>
        <v>#REF!</v>
      </c>
      <c r="I31" s="245" t="e">
        <f t="shared" ref="I31:T31" si="15">I32</f>
        <v>#REF!</v>
      </c>
      <c r="J31" s="245" t="e">
        <f t="shared" si="15"/>
        <v>#REF!</v>
      </c>
      <c r="K31" s="245" t="e">
        <f t="shared" si="15"/>
        <v>#REF!</v>
      </c>
      <c r="L31" s="245" t="e">
        <f t="shared" si="15"/>
        <v>#REF!</v>
      </c>
      <c r="M31" s="245" t="e">
        <f t="shared" si="15"/>
        <v>#REF!</v>
      </c>
      <c r="N31" s="245" t="e">
        <f t="shared" si="15"/>
        <v>#REF!</v>
      </c>
      <c r="O31" s="245"/>
      <c r="P31" s="245"/>
      <c r="Q31" s="245"/>
      <c r="R31" s="245" t="e">
        <f t="shared" si="15"/>
        <v>#REF!</v>
      </c>
      <c r="S31" s="245"/>
      <c r="T31" s="245" t="e">
        <f t="shared" si="15"/>
        <v>#REF!</v>
      </c>
      <c r="U31" s="245"/>
      <c r="V31" s="245"/>
      <c r="W31" s="245"/>
      <c r="X31" s="245"/>
      <c r="Y31" s="245"/>
      <c r="Z31" s="245"/>
      <c r="AA31" s="245"/>
      <c r="AB31" s="245"/>
      <c r="AC31" s="245"/>
      <c r="AD31" s="245"/>
      <c r="AE31" s="245"/>
      <c r="AF31" s="245"/>
      <c r="AG31" s="245"/>
      <c r="AH31" s="245"/>
      <c r="AI31" s="245"/>
      <c r="AJ31" s="245"/>
      <c r="AK31" s="245"/>
      <c r="AL31" s="371" t="e">
        <f t="shared" si="2"/>
        <v>#REF!</v>
      </c>
      <c r="AM31" s="245">
        <f t="shared" si="3"/>
        <v>0</v>
      </c>
      <c r="AN31" s="245">
        <f t="shared" si="3"/>
        <v>0</v>
      </c>
      <c r="AO31" s="245" t="e">
        <f t="shared" si="4"/>
        <v>#REF!</v>
      </c>
      <c r="AP31" s="245">
        <f t="shared" si="4"/>
        <v>0</v>
      </c>
      <c r="AQ31" s="378"/>
    </row>
    <row r="32" spans="1:43" s="236" customFormat="1" hidden="1">
      <c r="A32" s="370" t="s">
        <v>6</v>
      </c>
      <c r="B32" s="436" t="s">
        <v>23</v>
      </c>
      <c r="C32" s="436"/>
      <c r="D32" s="377"/>
      <c r="E32" s="377"/>
      <c r="F32" s="377"/>
      <c r="G32" s="235"/>
      <c r="H32" s="245" t="e">
        <f>H33+#REF!+#REF!+#REF!</f>
        <v>#REF!</v>
      </c>
      <c r="I32" s="235" t="e">
        <f>I33+#REF!+#REF!+#REF!</f>
        <v>#REF!</v>
      </c>
      <c r="J32" s="235" t="e">
        <f>J33+#REF!+#REF!+#REF!</f>
        <v>#REF!</v>
      </c>
      <c r="K32" s="235" t="e">
        <f>K33+#REF!+#REF!+#REF!</f>
        <v>#REF!</v>
      </c>
      <c r="L32" s="235" t="e">
        <f>L33+#REF!+#REF!+#REF!</f>
        <v>#REF!</v>
      </c>
      <c r="M32" s="235" t="e">
        <f>M33+#REF!+#REF!+#REF!</f>
        <v>#REF!</v>
      </c>
      <c r="N32" s="235" t="e">
        <f>N33+#REF!+#REF!+#REF!</f>
        <v>#REF!</v>
      </c>
      <c r="O32" s="235"/>
      <c r="P32" s="235"/>
      <c r="Q32" s="235"/>
      <c r="R32" s="235" t="e">
        <f>R33+#REF!+#REF!+#REF!</f>
        <v>#REF!</v>
      </c>
      <c r="S32" s="235"/>
      <c r="T32" s="235" t="e">
        <f>T33+#REF!+#REF!+#REF!</f>
        <v>#REF!</v>
      </c>
      <c r="U32" s="235"/>
      <c r="V32" s="235"/>
      <c r="W32" s="235"/>
      <c r="X32" s="235"/>
      <c r="Y32" s="235"/>
      <c r="Z32" s="235"/>
      <c r="AA32" s="235"/>
      <c r="AB32" s="235"/>
      <c r="AC32" s="235"/>
      <c r="AD32" s="235"/>
      <c r="AE32" s="235"/>
      <c r="AF32" s="235"/>
      <c r="AG32" s="235"/>
      <c r="AH32" s="235"/>
      <c r="AI32" s="235"/>
      <c r="AJ32" s="235"/>
      <c r="AK32" s="235"/>
      <c r="AL32" s="371" t="e">
        <f t="shared" si="2"/>
        <v>#REF!</v>
      </c>
      <c r="AM32" s="245">
        <f t="shared" si="3"/>
        <v>0</v>
      </c>
      <c r="AN32" s="245">
        <f t="shared" si="3"/>
        <v>0</v>
      </c>
      <c r="AO32" s="245" t="e">
        <f t="shared" si="4"/>
        <v>#REF!</v>
      </c>
      <c r="AP32" s="245">
        <f t="shared" si="4"/>
        <v>0</v>
      </c>
      <c r="AQ32" s="235"/>
    </row>
    <row r="33" spans="1:43" s="232" customFormat="1" ht="31.5">
      <c r="A33" s="233" t="s">
        <v>7</v>
      </c>
      <c r="B33" s="375" t="s">
        <v>230</v>
      </c>
      <c r="C33" s="375"/>
      <c r="D33" s="5"/>
      <c r="E33" s="5"/>
      <c r="F33" s="5"/>
      <c r="G33" s="5"/>
      <c r="H33" s="371">
        <f t="shared" ref="H33:AJ34" si="16">H34</f>
        <v>106997</v>
      </c>
      <c r="I33" s="371">
        <f t="shared" si="16"/>
        <v>0</v>
      </c>
      <c r="J33" s="371">
        <f t="shared" si="16"/>
        <v>0</v>
      </c>
      <c r="K33" s="371">
        <f t="shared" si="16"/>
        <v>0</v>
      </c>
      <c r="L33" s="371">
        <f t="shared" si="16"/>
        <v>0</v>
      </c>
      <c r="M33" s="371">
        <f t="shared" si="16"/>
        <v>0</v>
      </c>
      <c r="N33" s="371">
        <f t="shared" si="16"/>
        <v>0</v>
      </c>
      <c r="O33" s="371">
        <f t="shared" si="16"/>
        <v>0</v>
      </c>
      <c r="P33" s="371">
        <f t="shared" si="16"/>
        <v>0</v>
      </c>
      <c r="Q33" s="371">
        <f t="shared" si="16"/>
        <v>106000</v>
      </c>
      <c r="R33" s="371">
        <f t="shared" si="16"/>
        <v>0</v>
      </c>
      <c r="S33" s="371">
        <f t="shared" si="16"/>
        <v>106000</v>
      </c>
      <c r="T33" s="371">
        <f t="shared" si="16"/>
        <v>0</v>
      </c>
      <c r="U33" s="371">
        <f t="shared" si="16"/>
        <v>0</v>
      </c>
      <c r="V33" s="371">
        <f t="shared" si="16"/>
        <v>0</v>
      </c>
      <c r="W33" s="371">
        <f t="shared" si="16"/>
        <v>0</v>
      </c>
      <c r="X33" s="371">
        <f t="shared" si="16"/>
        <v>87200</v>
      </c>
      <c r="Y33" s="371">
        <f t="shared" si="16"/>
        <v>0</v>
      </c>
      <c r="Z33" s="371">
        <f t="shared" si="16"/>
        <v>0</v>
      </c>
      <c r="AA33" s="371">
        <f t="shared" si="16"/>
        <v>87200</v>
      </c>
      <c r="AB33" s="371">
        <f t="shared" si="16"/>
        <v>0</v>
      </c>
      <c r="AC33" s="371">
        <f t="shared" si="16"/>
        <v>106000</v>
      </c>
      <c r="AD33" s="371">
        <f t="shared" si="16"/>
        <v>106000</v>
      </c>
      <c r="AE33" s="371">
        <f t="shared" si="16"/>
        <v>0</v>
      </c>
      <c r="AF33" s="371">
        <f t="shared" si="16"/>
        <v>87200</v>
      </c>
      <c r="AG33" s="371">
        <f t="shared" si="16"/>
        <v>0</v>
      </c>
      <c r="AH33" s="371">
        <f t="shared" si="16"/>
        <v>0</v>
      </c>
      <c r="AI33" s="371">
        <f t="shared" si="16"/>
        <v>18800</v>
      </c>
      <c r="AJ33" s="234" t="e">
        <f t="shared" si="16"/>
        <v>#REF!</v>
      </c>
      <c r="AK33" s="234"/>
      <c r="AL33" s="371">
        <f t="shared" si="2"/>
        <v>0</v>
      </c>
      <c r="AM33" s="371">
        <f t="shared" si="3"/>
        <v>0</v>
      </c>
      <c r="AN33" s="371">
        <f t="shared" si="3"/>
        <v>87200</v>
      </c>
      <c r="AO33" s="371">
        <f t="shared" si="4"/>
        <v>0</v>
      </c>
      <c r="AP33" s="371">
        <f t="shared" si="4"/>
        <v>-87200</v>
      </c>
      <c r="AQ33" s="376"/>
    </row>
    <row r="34" spans="1:43" s="236" customFormat="1" ht="31.5">
      <c r="A34" s="370"/>
      <c r="B34" s="4" t="s">
        <v>30</v>
      </c>
      <c r="C34" s="4"/>
      <c r="D34" s="377"/>
      <c r="E34" s="377"/>
      <c r="F34" s="377"/>
      <c r="G34" s="377"/>
      <c r="H34" s="245">
        <f>H35</f>
        <v>106997</v>
      </c>
      <c r="I34" s="245">
        <f t="shared" si="16"/>
        <v>0</v>
      </c>
      <c r="J34" s="245">
        <f t="shared" si="16"/>
        <v>0</v>
      </c>
      <c r="K34" s="245">
        <f t="shared" si="16"/>
        <v>0</v>
      </c>
      <c r="L34" s="245">
        <f t="shared" si="16"/>
        <v>0</v>
      </c>
      <c r="M34" s="245">
        <f t="shared" si="16"/>
        <v>0</v>
      </c>
      <c r="N34" s="245">
        <f t="shared" si="16"/>
        <v>0</v>
      </c>
      <c r="O34" s="245">
        <f t="shared" si="16"/>
        <v>0</v>
      </c>
      <c r="P34" s="245">
        <f t="shared" si="16"/>
        <v>0</v>
      </c>
      <c r="Q34" s="245">
        <f t="shared" si="16"/>
        <v>106000</v>
      </c>
      <c r="R34" s="245">
        <f t="shared" si="16"/>
        <v>0</v>
      </c>
      <c r="S34" s="245">
        <f t="shared" si="16"/>
        <v>106000</v>
      </c>
      <c r="T34" s="245">
        <f t="shared" si="16"/>
        <v>0</v>
      </c>
      <c r="U34" s="245">
        <f t="shared" si="16"/>
        <v>0</v>
      </c>
      <c r="V34" s="245">
        <f t="shared" si="16"/>
        <v>0</v>
      </c>
      <c r="W34" s="245">
        <f t="shared" si="16"/>
        <v>0</v>
      </c>
      <c r="X34" s="245">
        <f t="shared" si="16"/>
        <v>87200</v>
      </c>
      <c r="Y34" s="245">
        <f t="shared" si="16"/>
        <v>0</v>
      </c>
      <c r="Z34" s="245">
        <f t="shared" si="16"/>
        <v>0</v>
      </c>
      <c r="AA34" s="245">
        <f t="shared" si="16"/>
        <v>87200</v>
      </c>
      <c r="AB34" s="245">
        <f t="shared" si="16"/>
        <v>0</v>
      </c>
      <c r="AC34" s="245">
        <f t="shared" si="16"/>
        <v>106000</v>
      </c>
      <c r="AD34" s="245">
        <f t="shared" si="16"/>
        <v>106000</v>
      </c>
      <c r="AE34" s="245">
        <f t="shared" si="16"/>
        <v>0</v>
      </c>
      <c r="AF34" s="245">
        <f t="shared" si="16"/>
        <v>87200</v>
      </c>
      <c r="AG34" s="245">
        <f t="shared" si="16"/>
        <v>0</v>
      </c>
      <c r="AH34" s="245">
        <f t="shared" si="16"/>
        <v>0</v>
      </c>
      <c r="AI34" s="245">
        <f t="shared" si="16"/>
        <v>18800</v>
      </c>
      <c r="AJ34" s="235" t="e">
        <f>#REF!+AJ35</f>
        <v>#REF!</v>
      </c>
      <c r="AK34" s="235"/>
      <c r="AL34" s="371">
        <f t="shared" si="2"/>
        <v>0</v>
      </c>
      <c r="AM34" s="245">
        <f t="shared" si="3"/>
        <v>0</v>
      </c>
      <c r="AN34" s="245">
        <f t="shared" si="3"/>
        <v>87200</v>
      </c>
      <c r="AO34" s="245">
        <f t="shared" si="4"/>
        <v>0</v>
      </c>
      <c r="AP34" s="245">
        <f t="shared" si="4"/>
        <v>-87200</v>
      </c>
      <c r="AQ34" s="378"/>
    </row>
    <row r="35" spans="1:43" s="236" customFormat="1">
      <c r="A35" s="370"/>
      <c r="B35" s="379" t="s">
        <v>29</v>
      </c>
      <c r="C35" s="379"/>
      <c r="D35" s="377"/>
      <c r="E35" s="377"/>
      <c r="F35" s="377"/>
      <c r="G35" s="377"/>
      <c r="H35" s="245">
        <f t="shared" ref="H35:AJ35" si="17">SUM(H36:H38)</f>
        <v>106997</v>
      </c>
      <c r="I35" s="245">
        <f t="shared" ref="I35:AI35" si="18">SUM(I36:I38)</f>
        <v>0</v>
      </c>
      <c r="J35" s="245">
        <f t="shared" si="18"/>
        <v>0</v>
      </c>
      <c r="K35" s="245">
        <f t="shared" si="18"/>
        <v>0</v>
      </c>
      <c r="L35" s="245">
        <f t="shared" si="18"/>
        <v>0</v>
      </c>
      <c r="M35" s="245">
        <f t="shared" si="18"/>
        <v>0</v>
      </c>
      <c r="N35" s="245">
        <f t="shared" si="18"/>
        <v>0</v>
      </c>
      <c r="O35" s="245">
        <f t="shared" si="18"/>
        <v>0</v>
      </c>
      <c r="P35" s="245">
        <f t="shared" si="18"/>
        <v>0</v>
      </c>
      <c r="Q35" s="245">
        <f t="shared" si="18"/>
        <v>106000</v>
      </c>
      <c r="R35" s="245">
        <f t="shared" si="18"/>
        <v>0</v>
      </c>
      <c r="S35" s="245">
        <f t="shared" si="18"/>
        <v>106000</v>
      </c>
      <c r="T35" s="245">
        <f t="shared" si="18"/>
        <v>0</v>
      </c>
      <c r="U35" s="245">
        <f t="shared" si="18"/>
        <v>0</v>
      </c>
      <c r="V35" s="245">
        <f t="shared" si="18"/>
        <v>0</v>
      </c>
      <c r="W35" s="245">
        <f t="shared" si="18"/>
        <v>0</v>
      </c>
      <c r="X35" s="245">
        <f t="shared" si="18"/>
        <v>87200</v>
      </c>
      <c r="Y35" s="245">
        <f t="shared" si="18"/>
        <v>0</v>
      </c>
      <c r="Z35" s="245">
        <f t="shared" si="18"/>
        <v>0</v>
      </c>
      <c r="AA35" s="245">
        <f t="shared" si="18"/>
        <v>87200</v>
      </c>
      <c r="AB35" s="245">
        <f t="shared" si="18"/>
        <v>0</v>
      </c>
      <c r="AC35" s="245">
        <f t="shared" si="18"/>
        <v>106000</v>
      </c>
      <c r="AD35" s="245">
        <f t="shared" si="18"/>
        <v>106000</v>
      </c>
      <c r="AE35" s="245">
        <f t="shared" si="18"/>
        <v>0</v>
      </c>
      <c r="AF35" s="245">
        <f t="shared" si="18"/>
        <v>87200</v>
      </c>
      <c r="AG35" s="245">
        <f t="shared" si="18"/>
        <v>0</v>
      </c>
      <c r="AH35" s="245">
        <f t="shared" si="18"/>
        <v>0</v>
      </c>
      <c r="AI35" s="245">
        <f t="shared" si="18"/>
        <v>18800</v>
      </c>
      <c r="AJ35" s="245">
        <f t="shared" si="17"/>
        <v>0</v>
      </c>
      <c r="AK35" s="245"/>
      <c r="AL35" s="371">
        <f t="shared" si="2"/>
        <v>0</v>
      </c>
      <c r="AM35" s="245">
        <f t="shared" si="3"/>
        <v>0</v>
      </c>
      <c r="AN35" s="245">
        <f t="shared" si="3"/>
        <v>87200</v>
      </c>
      <c r="AO35" s="245">
        <f t="shared" si="4"/>
        <v>0</v>
      </c>
      <c r="AP35" s="245">
        <f t="shared" si="4"/>
        <v>-87200</v>
      </c>
      <c r="AQ35" s="378"/>
    </row>
    <row r="36" spans="1:43" s="236" customFormat="1" ht="114.75" customHeight="1">
      <c r="A36" s="243">
        <v>1</v>
      </c>
      <c r="B36" s="688" t="s">
        <v>281</v>
      </c>
      <c r="C36" s="688">
        <v>1</v>
      </c>
      <c r="D36" s="8" t="s">
        <v>284</v>
      </c>
      <c r="E36" s="8" t="s">
        <v>285</v>
      </c>
      <c r="F36" s="8" t="s">
        <v>223</v>
      </c>
      <c r="G36" s="8" t="s">
        <v>286</v>
      </c>
      <c r="H36" s="689">
        <v>31203</v>
      </c>
      <c r="I36" s="245"/>
      <c r="J36" s="245">
        <v>0</v>
      </c>
      <c r="K36" s="245"/>
      <c r="L36" s="245"/>
      <c r="M36" s="246">
        <f t="shared" ref="M36:M38" si="19">N36+T36</f>
        <v>0</v>
      </c>
      <c r="N36" s="246">
        <f>O36+P36</f>
        <v>0</v>
      </c>
      <c r="O36" s="246"/>
      <c r="P36" s="246"/>
      <c r="Q36" s="246">
        <f>R36+S36</f>
        <v>31000</v>
      </c>
      <c r="R36" s="245"/>
      <c r="S36" s="690">
        <v>31000</v>
      </c>
      <c r="T36" s="245"/>
      <c r="U36" s="245"/>
      <c r="V36" s="245"/>
      <c r="W36" s="245"/>
      <c r="X36" s="246">
        <f>AA36</f>
        <v>25500</v>
      </c>
      <c r="Y36" s="245"/>
      <c r="Z36" s="245"/>
      <c r="AA36" s="246">
        <f>S36-5500</f>
        <v>25500</v>
      </c>
      <c r="AB36" s="245"/>
      <c r="AC36" s="246">
        <f t="shared" ref="AC36:AC38" si="20">AD36+AJ36</f>
        <v>31000</v>
      </c>
      <c r="AD36" s="246">
        <f t="shared" ref="AD36:AD38" si="21">AE36+AF36+AH36+AI36</f>
        <v>31000</v>
      </c>
      <c r="AE36" s="246">
        <f>O36+V36-U36</f>
        <v>0</v>
      </c>
      <c r="AF36" s="246">
        <v>25500</v>
      </c>
      <c r="AG36" s="246"/>
      <c r="AH36" s="246">
        <v>0</v>
      </c>
      <c r="AI36" s="246">
        <v>5500</v>
      </c>
      <c r="AJ36" s="246">
        <f>T36</f>
        <v>0</v>
      </c>
      <c r="AK36" s="245"/>
      <c r="AL36" s="371">
        <f t="shared" si="2"/>
        <v>0</v>
      </c>
      <c r="AM36" s="246">
        <f t="shared" si="3"/>
        <v>0</v>
      </c>
      <c r="AN36" s="246">
        <f t="shared" si="3"/>
        <v>25500</v>
      </c>
      <c r="AO36" s="246">
        <f t="shared" si="4"/>
        <v>0</v>
      </c>
      <c r="AP36" s="246">
        <f t="shared" si="4"/>
        <v>-25500</v>
      </c>
      <c r="AQ36" s="8" t="s">
        <v>560</v>
      </c>
    </row>
    <row r="37" spans="1:43" s="236" customFormat="1" ht="117" customHeight="1">
      <c r="A37" s="243">
        <v>2</v>
      </c>
      <c r="B37" s="688" t="s">
        <v>282</v>
      </c>
      <c r="C37" s="688">
        <v>1</v>
      </c>
      <c r="D37" s="8" t="s">
        <v>284</v>
      </c>
      <c r="E37" s="8" t="s">
        <v>285</v>
      </c>
      <c r="F37" s="8" t="s">
        <v>223</v>
      </c>
      <c r="G37" s="8" t="s">
        <v>287</v>
      </c>
      <c r="H37" s="689">
        <v>36934</v>
      </c>
      <c r="I37" s="245"/>
      <c r="J37" s="245">
        <v>0</v>
      </c>
      <c r="K37" s="245"/>
      <c r="L37" s="245"/>
      <c r="M37" s="246">
        <f t="shared" si="19"/>
        <v>0</v>
      </c>
      <c r="N37" s="246">
        <f>O37+P37</f>
        <v>0</v>
      </c>
      <c r="O37" s="246"/>
      <c r="P37" s="246"/>
      <c r="Q37" s="246">
        <f>R37+S37</f>
        <v>36500</v>
      </c>
      <c r="R37" s="245"/>
      <c r="S37" s="690">
        <v>36500</v>
      </c>
      <c r="T37" s="245"/>
      <c r="U37" s="245"/>
      <c r="V37" s="245"/>
      <c r="W37" s="245"/>
      <c r="X37" s="246">
        <f>AA37</f>
        <v>30000</v>
      </c>
      <c r="Y37" s="245"/>
      <c r="Z37" s="245"/>
      <c r="AA37" s="246">
        <f>S37-6500</f>
        <v>30000</v>
      </c>
      <c r="AB37" s="245"/>
      <c r="AC37" s="246">
        <f t="shared" si="20"/>
        <v>36500</v>
      </c>
      <c r="AD37" s="246">
        <f t="shared" si="21"/>
        <v>36500</v>
      </c>
      <c r="AE37" s="246">
        <f>O37+V37-U37</f>
        <v>0</v>
      </c>
      <c r="AF37" s="246">
        <v>30000</v>
      </c>
      <c r="AG37" s="246"/>
      <c r="AH37" s="246">
        <v>0</v>
      </c>
      <c r="AI37" s="246">
        <v>6500</v>
      </c>
      <c r="AJ37" s="246">
        <f>T37</f>
        <v>0</v>
      </c>
      <c r="AK37" s="245"/>
      <c r="AL37" s="371">
        <f t="shared" si="2"/>
        <v>0</v>
      </c>
      <c r="AM37" s="246">
        <f t="shared" si="3"/>
        <v>0</v>
      </c>
      <c r="AN37" s="246">
        <f t="shared" si="3"/>
        <v>30000</v>
      </c>
      <c r="AO37" s="246">
        <f t="shared" si="4"/>
        <v>0</v>
      </c>
      <c r="AP37" s="246">
        <f t="shared" si="4"/>
        <v>-30000</v>
      </c>
      <c r="AQ37" s="8" t="s">
        <v>561</v>
      </c>
    </row>
    <row r="38" spans="1:43" s="237" customFormat="1" ht="119.25" customHeight="1">
      <c r="A38" s="243">
        <v>3</v>
      </c>
      <c r="B38" s="688" t="s">
        <v>283</v>
      </c>
      <c r="C38" s="688">
        <v>1</v>
      </c>
      <c r="D38" s="8" t="s">
        <v>284</v>
      </c>
      <c r="E38" s="8" t="s">
        <v>285</v>
      </c>
      <c r="F38" s="8" t="s">
        <v>223</v>
      </c>
      <c r="G38" s="8" t="s">
        <v>288</v>
      </c>
      <c r="H38" s="689">
        <v>38860</v>
      </c>
      <c r="I38" s="6"/>
      <c r="J38" s="6">
        <v>0</v>
      </c>
      <c r="K38" s="6"/>
      <c r="L38" s="6"/>
      <c r="M38" s="246">
        <f t="shared" si="19"/>
        <v>0</v>
      </c>
      <c r="N38" s="246">
        <f>O38+P38</f>
        <v>0</v>
      </c>
      <c r="O38" s="246"/>
      <c r="P38" s="246"/>
      <c r="Q38" s="246">
        <f>R38+S38</f>
        <v>38500</v>
      </c>
      <c r="R38" s="6"/>
      <c r="S38" s="690">
        <v>38500</v>
      </c>
      <c r="T38" s="6"/>
      <c r="U38" s="6"/>
      <c r="V38" s="6"/>
      <c r="W38" s="6"/>
      <c r="X38" s="6">
        <f>AA38</f>
        <v>31700</v>
      </c>
      <c r="Y38" s="6"/>
      <c r="Z38" s="6"/>
      <c r="AA38" s="6">
        <f>S38-6800</f>
        <v>31700</v>
      </c>
      <c r="AB38" s="6"/>
      <c r="AC38" s="246">
        <f t="shared" si="20"/>
        <v>38500</v>
      </c>
      <c r="AD38" s="246">
        <f t="shared" si="21"/>
        <v>38500</v>
      </c>
      <c r="AE38" s="246">
        <f>O38+V38-U38</f>
        <v>0</v>
      </c>
      <c r="AF38" s="246">
        <v>31700</v>
      </c>
      <c r="AG38" s="246"/>
      <c r="AH38" s="246">
        <v>0</v>
      </c>
      <c r="AI38" s="246">
        <v>6800</v>
      </c>
      <c r="AJ38" s="246">
        <f>T38</f>
        <v>0</v>
      </c>
      <c r="AK38" s="6"/>
      <c r="AL38" s="371">
        <f t="shared" si="2"/>
        <v>0</v>
      </c>
      <c r="AM38" s="246">
        <f t="shared" si="3"/>
        <v>0</v>
      </c>
      <c r="AN38" s="246">
        <f t="shared" si="3"/>
        <v>31700</v>
      </c>
      <c r="AO38" s="246">
        <f t="shared" si="4"/>
        <v>0</v>
      </c>
      <c r="AP38" s="246">
        <f t="shared" si="4"/>
        <v>-31700</v>
      </c>
      <c r="AQ38" s="8" t="s">
        <v>562</v>
      </c>
    </row>
    <row r="39" spans="1:43" s="232" customFormat="1">
      <c r="A39" s="233" t="s">
        <v>8</v>
      </c>
      <c r="B39" s="383" t="s">
        <v>16</v>
      </c>
      <c r="C39" s="383"/>
      <c r="D39" s="384"/>
      <c r="E39" s="233"/>
      <c r="F39" s="385"/>
      <c r="G39" s="5"/>
      <c r="H39" s="371">
        <f>H40</f>
        <v>0</v>
      </c>
      <c r="I39" s="371">
        <f t="shared" ref="I39:AI41" si="22">I40</f>
        <v>0</v>
      </c>
      <c r="J39" s="371">
        <f t="shared" si="22"/>
        <v>0</v>
      </c>
      <c r="K39" s="371">
        <f t="shared" si="22"/>
        <v>0</v>
      </c>
      <c r="L39" s="371">
        <f t="shared" si="22"/>
        <v>0</v>
      </c>
      <c r="M39" s="371">
        <f t="shared" si="22"/>
        <v>0</v>
      </c>
      <c r="N39" s="371">
        <f t="shared" si="22"/>
        <v>0</v>
      </c>
      <c r="O39" s="371">
        <f t="shared" si="22"/>
        <v>0</v>
      </c>
      <c r="P39" s="371">
        <f t="shared" si="22"/>
        <v>0</v>
      </c>
      <c r="Q39" s="371">
        <f t="shared" si="22"/>
        <v>0</v>
      </c>
      <c r="R39" s="371">
        <f t="shared" si="22"/>
        <v>0</v>
      </c>
      <c r="S39" s="371">
        <f t="shared" si="22"/>
        <v>0</v>
      </c>
      <c r="T39" s="371">
        <f t="shared" si="22"/>
        <v>0</v>
      </c>
      <c r="U39" s="371">
        <f t="shared" si="22"/>
        <v>0</v>
      </c>
      <c r="V39" s="371">
        <f t="shared" si="22"/>
        <v>0</v>
      </c>
      <c r="W39" s="371">
        <f t="shared" si="22"/>
        <v>0</v>
      </c>
      <c r="X39" s="371">
        <f t="shared" si="22"/>
        <v>0</v>
      </c>
      <c r="Y39" s="371">
        <f t="shared" si="22"/>
        <v>0</v>
      </c>
      <c r="Z39" s="371">
        <f t="shared" si="22"/>
        <v>0</v>
      </c>
      <c r="AA39" s="371">
        <f t="shared" si="22"/>
        <v>0</v>
      </c>
      <c r="AB39" s="371">
        <f t="shared" si="22"/>
        <v>0</v>
      </c>
      <c r="AC39" s="371">
        <f t="shared" si="22"/>
        <v>0</v>
      </c>
      <c r="AD39" s="371">
        <f t="shared" si="22"/>
        <v>0</v>
      </c>
      <c r="AE39" s="371">
        <f t="shared" si="22"/>
        <v>0</v>
      </c>
      <c r="AF39" s="371">
        <f t="shared" si="22"/>
        <v>0</v>
      </c>
      <c r="AG39" s="371">
        <f t="shared" si="22"/>
        <v>0</v>
      </c>
      <c r="AH39" s="371">
        <f t="shared" si="22"/>
        <v>0</v>
      </c>
      <c r="AI39" s="371">
        <f t="shared" si="22"/>
        <v>0</v>
      </c>
      <c r="AJ39" s="234">
        <f t="shared" ref="AJ39:AK41" si="23">AJ40</f>
        <v>0</v>
      </c>
      <c r="AK39" s="234">
        <f t="shared" si="23"/>
        <v>0</v>
      </c>
      <c r="AL39" s="371">
        <f t="shared" si="2"/>
        <v>0</v>
      </c>
      <c r="AM39" s="371">
        <f t="shared" si="3"/>
        <v>0</v>
      </c>
      <c r="AN39" s="371">
        <f t="shared" si="3"/>
        <v>0</v>
      </c>
      <c r="AO39" s="371">
        <f t="shared" si="4"/>
        <v>0</v>
      </c>
      <c r="AP39" s="371">
        <f t="shared" si="4"/>
        <v>0</v>
      </c>
      <c r="AQ39" s="376"/>
    </row>
    <row r="40" spans="1:43" s="236" customFormat="1" ht="31.5">
      <c r="A40" s="370"/>
      <c r="B40" s="4" t="s">
        <v>216</v>
      </c>
      <c r="C40" s="4"/>
      <c r="D40" s="386"/>
      <c r="E40" s="370"/>
      <c r="F40" s="387"/>
      <c r="G40" s="377"/>
      <c r="H40" s="245">
        <f>H41</f>
        <v>0</v>
      </c>
      <c r="I40" s="245">
        <f t="shared" si="22"/>
        <v>0</v>
      </c>
      <c r="J40" s="245">
        <f t="shared" si="22"/>
        <v>0</v>
      </c>
      <c r="K40" s="245">
        <f t="shared" si="22"/>
        <v>0</v>
      </c>
      <c r="L40" s="245">
        <f t="shared" si="22"/>
        <v>0</v>
      </c>
      <c r="M40" s="245">
        <f t="shared" si="22"/>
        <v>0</v>
      </c>
      <c r="N40" s="245">
        <f t="shared" si="22"/>
        <v>0</v>
      </c>
      <c r="O40" s="245">
        <f t="shared" si="22"/>
        <v>0</v>
      </c>
      <c r="P40" s="245">
        <f t="shared" si="22"/>
        <v>0</v>
      </c>
      <c r="Q40" s="245">
        <f t="shared" si="22"/>
        <v>0</v>
      </c>
      <c r="R40" s="245">
        <f t="shared" si="22"/>
        <v>0</v>
      </c>
      <c r="S40" s="245">
        <f t="shared" si="22"/>
        <v>0</v>
      </c>
      <c r="T40" s="245">
        <f t="shared" si="22"/>
        <v>0</v>
      </c>
      <c r="U40" s="245">
        <f t="shared" si="22"/>
        <v>0</v>
      </c>
      <c r="V40" s="245">
        <f t="shared" si="22"/>
        <v>0</v>
      </c>
      <c r="W40" s="245">
        <f t="shared" si="22"/>
        <v>0</v>
      </c>
      <c r="X40" s="245">
        <f t="shared" si="22"/>
        <v>0</v>
      </c>
      <c r="Y40" s="245">
        <f t="shared" si="22"/>
        <v>0</v>
      </c>
      <c r="Z40" s="245">
        <f t="shared" si="22"/>
        <v>0</v>
      </c>
      <c r="AA40" s="245">
        <f t="shared" si="22"/>
        <v>0</v>
      </c>
      <c r="AB40" s="245">
        <f t="shared" si="22"/>
        <v>0</v>
      </c>
      <c r="AC40" s="245">
        <f t="shared" si="22"/>
        <v>0</v>
      </c>
      <c r="AD40" s="245">
        <f t="shared" si="22"/>
        <v>0</v>
      </c>
      <c r="AE40" s="245">
        <f t="shared" si="22"/>
        <v>0</v>
      </c>
      <c r="AF40" s="245">
        <f t="shared" si="22"/>
        <v>0</v>
      </c>
      <c r="AG40" s="245">
        <f t="shared" si="22"/>
        <v>0</v>
      </c>
      <c r="AH40" s="245">
        <f t="shared" si="22"/>
        <v>0</v>
      </c>
      <c r="AI40" s="245">
        <f t="shared" si="22"/>
        <v>0</v>
      </c>
      <c r="AJ40" s="235">
        <f t="shared" si="23"/>
        <v>0</v>
      </c>
      <c r="AK40" s="235">
        <f t="shared" si="23"/>
        <v>0</v>
      </c>
      <c r="AL40" s="371">
        <f t="shared" si="2"/>
        <v>0</v>
      </c>
      <c r="AM40" s="245">
        <f t="shared" si="3"/>
        <v>0</v>
      </c>
      <c r="AN40" s="245">
        <f t="shared" si="3"/>
        <v>0</v>
      </c>
      <c r="AO40" s="245">
        <f t="shared" si="4"/>
        <v>0</v>
      </c>
      <c r="AP40" s="245">
        <f t="shared" si="4"/>
        <v>0</v>
      </c>
      <c r="AQ40" s="378"/>
    </row>
    <row r="41" spans="1:43" s="236" customFormat="1">
      <c r="A41" s="370"/>
      <c r="B41" s="379" t="s">
        <v>173</v>
      </c>
      <c r="C41" s="379"/>
      <c r="D41" s="386"/>
      <c r="E41" s="370"/>
      <c r="F41" s="387"/>
      <c r="G41" s="377"/>
      <c r="H41" s="245">
        <f>H42</f>
        <v>0</v>
      </c>
      <c r="I41" s="245">
        <f t="shared" si="22"/>
        <v>0</v>
      </c>
      <c r="J41" s="245">
        <f t="shared" si="22"/>
        <v>0</v>
      </c>
      <c r="K41" s="245">
        <f t="shared" si="22"/>
        <v>0</v>
      </c>
      <c r="L41" s="245">
        <f t="shared" si="22"/>
        <v>0</v>
      </c>
      <c r="M41" s="245">
        <f t="shared" si="22"/>
        <v>0</v>
      </c>
      <c r="N41" s="245">
        <f t="shared" si="22"/>
        <v>0</v>
      </c>
      <c r="O41" s="245">
        <f t="shared" si="22"/>
        <v>0</v>
      </c>
      <c r="P41" s="245">
        <f t="shared" si="22"/>
        <v>0</v>
      </c>
      <c r="Q41" s="245">
        <f t="shared" si="22"/>
        <v>0</v>
      </c>
      <c r="R41" s="245">
        <f t="shared" si="22"/>
        <v>0</v>
      </c>
      <c r="S41" s="245">
        <f t="shared" si="22"/>
        <v>0</v>
      </c>
      <c r="T41" s="245">
        <f t="shared" si="22"/>
        <v>0</v>
      </c>
      <c r="U41" s="245">
        <f t="shared" si="22"/>
        <v>0</v>
      </c>
      <c r="V41" s="245">
        <f t="shared" si="22"/>
        <v>0</v>
      </c>
      <c r="W41" s="245">
        <f t="shared" si="22"/>
        <v>0</v>
      </c>
      <c r="X41" s="245">
        <f t="shared" si="22"/>
        <v>0</v>
      </c>
      <c r="Y41" s="245">
        <f t="shared" si="22"/>
        <v>0</v>
      </c>
      <c r="Z41" s="245">
        <f t="shared" si="22"/>
        <v>0</v>
      </c>
      <c r="AA41" s="245">
        <f t="shared" si="22"/>
        <v>0</v>
      </c>
      <c r="AB41" s="245">
        <f t="shared" si="22"/>
        <v>0</v>
      </c>
      <c r="AC41" s="245">
        <f t="shared" si="22"/>
        <v>0</v>
      </c>
      <c r="AD41" s="245">
        <f t="shared" si="22"/>
        <v>0</v>
      </c>
      <c r="AE41" s="245">
        <f t="shared" si="22"/>
        <v>0</v>
      </c>
      <c r="AF41" s="245">
        <f t="shared" si="22"/>
        <v>0</v>
      </c>
      <c r="AG41" s="245">
        <f t="shared" si="22"/>
        <v>0</v>
      </c>
      <c r="AH41" s="245">
        <f t="shared" si="22"/>
        <v>0</v>
      </c>
      <c r="AI41" s="245">
        <f t="shared" si="22"/>
        <v>0</v>
      </c>
      <c r="AJ41" s="235">
        <f t="shared" si="23"/>
        <v>0</v>
      </c>
      <c r="AK41" s="235">
        <f t="shared" si="23"/>
        <v>0</v>
      </c>
      <c r="AL41" s="371">
        <f t="shared" si="2"/>
        <v>0</v>
      </c>
      <c r="AM41" s="245">
        <f t="shared" si="3"/>
        <v>0</v>
      </c>
      <c r="AN41" s="245">
        <f t="shared" si="3"/>
        <v>0</v>
      </c>
      <c r="AO41" s="245">
        <f t="shared" si="4"/>
        <v>0</v>
      </c>
      <c r="AP41" s="245">
        <f t="shared" si="4"/>
        <v>0</v>
      </c>
      <c r="AQ41" s="378"/>
    </row>
    <row r="42" spans="1:43" s="450" customFormat="1" ht="291.75" hidden="1" customHeight="1">
      <c r="A42" s="445"/>
      <c r="B42" s="451"/>
      <c r="C42" s="451"/>
      <c r="D42" s="452"/>
      <c r="E42" s="445"/>
      <c r="F42" s="446"/>
      <c r="G42" s="453"/>
      <c r="H42" s="454"/>
      <c r="I42" s="449"/>
      <c r="J42" s="449"/>
      <c r="K42" s="449"/>
      <c r="L42" s="449"/>
      <c r="M42" s="449"/>
      <c r="N42" s="456"/>
      <c r="O42" s="449"/>
      <c r="P42" s="449"/>
      <c r="Q42" s="6"/>
      <c r="R42" s="449"/>
      <c r="S42" s="449"/>
      <c r="T42" s="449"/>
      <c r="U42" s="449"/>
      <c r="V42" s="449"/>
      <c r="W42" s="449"/>
      <c r="X42" s="449"/>
      <c r="Y42" s="449"/>
      <c r="Z42" s="449"/>
      <c r="AA42" s="449"/>
      <c r="AB42" s="449"/>
      <c r="AC42" s="447"/>
      <c r="AD42" s="447"/>
      <c r="AE42" s="447"/>
      <c r="AF42" s="447"/>
      <c r="AG42" s="449"/>
      <c r="AH42" s="447"/>
      <c r="AI42" s="447"/>
      <c r="AJ42" s="447"/>
      <c r="AK42" s="455"/>
      <c r="AL42" s="371"/>
      <c r="AM42" s="447"/>
      <c r="AN42" s="447"/>
      <c r="AO42" s="447"/>
      <c r="AP42" s="447"/>
      <c r="AQ42" s="455"/>
    </row>
    <row r="43" spans="1:43" s="232" customFormat="1">
      <c r="A43" s="233" t="s">
        <v>10</v>
      </c>
      <c r="B43" s="383" t="s">
        <v>57</v>
      </c>
      <c r="C43" s="383"/>
      <c r="D43" s="5"/>
      <c r="E43" s="5"/>
      <c r="F43" s="5"/>
      <c r="G43" s="5"/>
      <c r="H43" s="371">
        <f>H44</f>
        <v>0</v>
      </c>
      <c r="I43" s="371">
        <f t="shared" ref="I43:AI44" si="24">I44</f>
        <v>0</v>
      </c>
      <c r="J43" s="371">
        <f t="shared" si="24"/>
        <v>0</v>
      </c>
      <c r="K43" s="371">
        <f t="shared" si="24"/>
        <v>0</v>
      </c>
      <c r="L43" s="371">
        <f t="shared" si="24"/>
        <v>0</v>
      </c>
      <c r="M43" s="371">
        <f t="shared" si="24"/>
        <v>0</v>
      </c>
      <c r="N43" s="371">
        <f t="shared" si="24"/>
        <v>0</v>
      </c>
      <c r="O43" s="371">
        <f t="shared" si="24"/>
        <v>0</v>
      </c>
      <c r="P43" s="371">
        <f t="shared" si="24"/>
        <v>0</v>
      </c>
      <c r="Q43" s="371">
        <f t="shared" si="24"/>
        <v>0</v>
      </c>
      <c r="R43" s="371">
        <f t="shared" si="24"/>
        <v>0</v>
      </c>
      <c r="S43" s="371">
        <f t="shared" si="24"/>
        <v>0</v>
      </c>
      <c r="T43" s="371">
        <f t="shared" si="24"/>
        <v>0</v>
      </c>
      <c r="U43" s="371">
        <f t="shared" si="24"/>
        <v>0</v>
      </c>
      <c r="V43" s="371">
        <f t="shared" si="24"/>
        <v>0</v>
      </c>
      <c r="W43" s="371">
        <f t="shared" si="24"/>
        <v>0</v>
      </c>
      <c r="X43" s="371">
        <f t="shared" si="24"/>
        <v>0</v>
      </c>
      <c r="Y43" s="371">
        <f t="shared" si="24"/>
        <v>0</v>
      </c>
      <c r="Z43" s="371">
        <f t="shared" si="24"/>
        <v>0</v>
      </c>
      <c r="AA43" s="371">
        <f t="shared" si="24"/>
        <v>0</v>
      </c>
      <c r="AB43" s="371">
        <f t="shared" si="24"/>
        <v>0</v>
      </c>
      <c r="AC43" s="371">
        <f t="shared" si="24"/>
        <v>0</v>
      </c>
      <c r="AD43" s="371">
        <f t="shared" si="24"/>
        <v>0</v>
      </c>
      <c r="AE43" s="371">
        <f t="shared" si="24"/>
        <v>0</v>
      </c>
      <c r="AF43" s="371">
        <f t="shared" si="24"/>
        <v>0</v>
      </c>
      <c r="AG43" s="371">
        <f t="shared" si="24"/>
        <v>0</v>
      </c>
      <c r="AH43" s="371">
        <f t="shared" si="24"/>
        <v>0</v>
      </c>
      <c r="AI43" s="371">
        <f t="shared" si="24"/>
        <v>0</v>
      </c>
      <c r="AJ43" s="234">
        <f t="shared" ref="AJ43:AJ44" si="25">AJ44</f>
        <v>0</v>
      </c>
      <c r="AK43" s="371"/>
      <c r="AL43" s="371">
        <f t="shared" si="2"/>
        <v>0</v>
      </c>
      <c r="AM43" s="371">
        <f t="shared" si="3"/>
        <v>0</v>
      </c>
      <c r="AN43" s="371">
        <f t="shared" si="3"/>
        <v>0</v>
      </c>
      <c r="AO43" s="371">
        <f t="shared" si="4"/>
        <v>0</v>
      </c>
      <c r="AP43" s="371">
        <f t="shared" si="4"/>
        <v>0</v>
      </c>
      <c r="AQ43" s="239"/>
    </row>
    <row r="44" spans="1:43" s="236" customFormat="1">
      <c r="A44" s="370" t="s">
        <v>33</v>
      </c>
      <c r="B44" s="388" t="s">
        <v>32</v>
      </c>
      <c r="C44" s="388"/>
      <c r="D44" s="377"/>
      <c r="E44" s="377"/>
      <c r="F44" s="377"/>
      <c r="G44" s="377"/>
      <c r="H44" s="245">
        <f>H45</f>
        <v>0</v>
      </c>
      <c r="I44" s="245">
        <f t="shared" si="24"/>
        <v>0</v>
      </c>
      <c r="J44" s="245">
        <f t="shared" si="24"/>
        <v>0</v>
      </c>
      <c r="K44" s="245">
        <f t="shared" si="24"/>
        <v>0</v>
      </c>
      <c r="L44" s="245">
        <f t="shared" si="24"/>
        <v>0</v>
      </c>
      <c r="M44" s="245">
        <f t="shared" si="24"/>
        <v>0</v>
      </c>
      <c r="N44" s="245">
        <f t="shared" si="24"/>
        <v>0</v>
      </c>
      <c r="O44" s="245">
        <f t="shared" si="24"/>
        <v>0</v>
      </c>
      <c r="P44" s="245">
        <f t="shared" si="24"/>
        <v>0</v>
      </c>
      <c r="Q44" s="245">
        <f t="shared" si="24"/>
        <v>0</v>
      </c>
      <c r="R44" s="245">
        <f t="shared" si="24"/>
        <v>0</v>
      </c>
      <c r="S44" s="245">
        <f t="shared" si="24"/>
        <v>0</v>
      </c>
      <c r="T44" s="245">
        <f t="shared" si="24"/>
        <v>0</v>
      </c>
      <c r="U44" s="245">
        <f t="shared" si="24"/>
        <v>0</v>
      </c>
      <c r="V44" s="245">
        <f t="shared" si="24"/>
        <v>0</v>
      </c>
      <c r="W44" s="245">
        <f t="shared" si="24"/>
        <v>0</v>
      </c>
      <c r="X44" s="245">
        <f t="shared" si="24"/>
        <v>0</v>
      </c>
      <c r="Y44" s="245">
        <f t="shared" si="24"/>
        <v>0</v>
      </c>
      <c r="Z44" s="245">
        <f t="shared" si="24"/>
        <v>0</v>
      </c>
      <c r="AA44" s="245">
        <f t="shared" si="24"/>
        <v>0</v>
      </c>
      <c r="AB44" s="245">
        <f t="shared" si="24"/>
        <v>0</v>
      </c>
      <c r="AC44" s="245">
        <f t="shared" si="24"/>
        <v>0</v>
      </c>
      <c r="AD44" s="245">
        <f t="shared" si="24"/>
        <v>0</v>
      </c>
      <c r="AE44" s="245">
        <f t="shared" si="24"/>
        <v>0</v>
      </c>
      <c r="AF44" s="245">
        <f t="shared" si="24"/>
        <v>0</v>
      </c>
      <c r="AG44" s="245">
        <f t="shared" si="24"/>
        <v>0</v>
      </c>
      <c r="AH44" s="245">
        <f t="shared" si="24"/>
        <v>0</v>
      </c>
      <c r="AI44" s="245">
        <f t="shared" si="24"/>
        <v>0</v>
      </c>
      <c r="AJ44" s="235">
        <f t="shared" si="25"/>
        <v>0</v>
      </c>
      <c r="AK44" s="235"/>
      <c r="AL44" s="371">
        <f t="shared" si="2"/>
        <v>0</v>
      </c>
      <c r="AM44" s="245">
        <f t="shared" si="3"/>
        <v>0</v>
      </c>
      <c r="AN44" s="245">
        <f t="shared" si="3"/>
        <v>0</v>
      </c>
      <c r="AO44" s="245">
        <f t="shared" si="4"/>
        <v>0</v>
      </c>
      <c r="AP44" s="245">
        <f t="shared" si="4"/>
        <v>0</v>
      </c>
      <c r="AQ44" s="240"/>
    </row>
    <row r="45" spans="1:43" s="236" customFormat="1" ht="31.5">
      <c r="A45" s="370"/>
      <c r="B45" s="4" t="s">
        <v>216</v>
      </c>
      <c r="C45" s="4"/>
      <c r="D45" s="377"/>
      <c r="E45" s="377"/>
      <c r="F45" s="377"/>
      <c r="G45" s="377"/>
      <c r="H45" s="245">
        <f t="shared" ref="H45" si="26">SUM(H47:H47)</f>
        <v>0</v>
      </c>
      <c r="I45" s="245">
        <f t="shared" ref="I45:AI45" si="27">SUM(I47:I47)</f>
        <v>0</v>
      </c>
      <c r="J45" s="245">
        <f t="shared" si="27"/>
        <v>0</v>
      </c>
      <c r="K45" s="245">
        <f t="shared" si="27"/>
        <v>0</v>
      </c>
      <c r="L45" s="245">
        <f t="shared" si="27"/>
        <v>0</v>
      </c>
      <c r="M45" s="245">
        <f t="shared" si="27"/>
        <v>0</v>
      </c>
      <c r="N45" s="245">
        <f t="shared" si="27"/>
        <v>0</v>
      </c>
      <c r="O45" s="245">
        <f t="shared" si="27"/>
        <v>0</v>
      </c>
      <c r="P45" s="245">
        <f t="shared" si="27"/>
        <v>0</v>
      </c>
      <c r="Q45" s="245">
        <f t="shared" si="27"/>
        <v>0</v>
      </c>
      <c r="R45" s="245">
        <f t="shared" si="27"/>
        <v>0</v>
      </c>
      <c r="S45" s="245">
        <f t="shared" si="27"/>
        <v>0</v>
      </c>
      <c r="T45" s="245">
        <f t="shared" si="27"/>
        <v>0</v>
      </c>
      <c r="U45" s="245">
        <f t="shared" si="27"/>
        <v>0</v>
      </c>
      <c r="V45" s="245">
        <f t="shared" si="27"/>
        <v>0</v>
      </c>
      <c r="W45" s="245">
        <f t="shared" si="27"/>
        <v>0</v>
      </c>
      <c r="X45" s="245">
        <f t="shared" si="27"/>
        <v>0</v>
      </c>
      <c r="Y45" s="245">
        <f t="shared" si="27"/>
        <v>0</v>
      </c>
      <c r="Z45" s="245">
        <f t="shared" si="27"/>
        <v>0</v>
      </c>
      <c r="AA45" s="245">
        <f t="shared" si="27"/>
        <v>0</v>
      </c>
      <c r="AB45" s="245">
        <f t="shared" si="27"/>
        <v>0</v>
      </c>
      <c r="AC45" s="245">
        <f t="shared" si="27"/>
        <v>0</v>
      </c>
      <c r="AD45" s="245">
        <f t="shared" si="27"/>
        <v>0</v>
      </c>
      <c r="AE45" s="245">
        <f t="shared" si="27"/>
        <v>0</v>
      </c>
      <c r="AF45" s="245">
        <f t="shared" si="27"/>
        <v>0</v>
      </c>
      <c r="AG45" s="245">
        <f t="shared" si="27"/>
        <v>0</v>
      </c>
      <c r="AH45" s="245">
        <f t="shared" si="27"/>
        <v>0</v>
      </c>
      <c r="AI45" s="245">
        <f t="shared" si="27"/>
        <v>0</v>
      </c>
      <c r="AJ45" s="235">
        <f>SUM(AJ47:AJ47)</f>
        <v>0</v>
      </c>
      <c r="AK45" s="245"/>
      <c r="AL45" s="371">
        <f t="shared" si="2"/>
        <v>0</v>
      </c>
      <c r="AM45" s="245">
        <f t="shared" si="3"/>
        <v>0</v>
      </c>
      <c r="AN45" s="245">
        <f t="shared" si="3"/>
        <v>0</v>
      </c>
      <c r="AO45" s="245">
        <f t="shared" si="4"/>
        <v>0</v>
      </c>
      <c r="AP45" s="245">
        <f t="shared" si="4"/>
        <v>0</v>
      </c>
      <c r="AQ45" s="240"/>
    </row>
    <row r="46" spans="1:43" s="236" customFormat="1">
      <c r="A46" s="370"/>
      <c r="B46" s="379" t="s">
        <v>28</v>
      </c>
      <c r="C46" s="379"/>
      <c r="D46" s="377"/>
      <c r="E46" s="377"/>
      <c r="F46" s="377"/>
      <c r="G46" s="377"/>
      <c r="H46" s="245">
        <f>H47</f>
        <v>0</v>
      </c>
      <c r="I46" s="245">
        <f t="shared" ref="I46:AI46" si="28">I47</f>
        <v>0</v>
      </c>
      <c r="J46" s="245">
        <f t="shared" si="28"/>
        <v>0</v>
      </c>
      <c r="K46" s="245">
        <f t="shared" si="28"/>
        <v>0</v>
      </c>
      <c r="L46" s="245">
        <f t="shared" si="28"/>
        <v>0</v>
      </c>
      <c r="M46" s="245">
        <f t="shared" si="28"/>
        <v>0</v>
      </c>
      <c r="N46" s="245">
        <f t="shared" si="28"/>
        <v>0</v>
      </c>
      <c r="O46" s="245">
        <f t="shared" si="28"/>
        <v>0</v>
      </c>
      <c r="P46" s="245">
        <f t="shared" si="28"/>
        <v>0</v>
      </c>
      <c r="Q46" s="245">
        <f t="shared" si="28"/>
        <v>0</v>
      </c>
      <c r="R46" s="245">
        <f t="shared" si="28"/>
        <v>0</v>
      </c>
      <c r="S46" s="245">
        <f t="shared" si="28"/>
        <v>0</v>
      </c>
      <c r="T46" s="245">
        <f t="shared" si="28"/>
        <v>0</v>
      </c>
      <c r="U46" s="245">
        <f t="shared" si="28"/>
        <v>0</v>
      </c>
      <c r="V46" s="245">
        <f t="shared" si="28"/>
        <v>0</v>
      </c>
      <c r="W46" s="245">
        <f t="shared" si="28"/>
        <v>0</v>
      </c>
      <c r="X46" s="245">
        <f t="shared" si="28"/>
        <v>0</v>
      </c>
      <c r="Y46" s="245">
        <f t="shared" si="28"/>
        <v>0</v>
      </c>
      <c r="Z46" s="245">
        <f t="shared" si="28"/>
        <v>0</v>
      </c>
      <c r="AA46" s="245">
        <f t="shared" si="28"/>
        <v>0</v>
      </c>
      <c r="AB46" s="245">
        <f t="shared" si="28"/>
        <v>0</v>
      </c>
      <c r="AC46" s="245">
        <f t="shared" si="28"/>
        <v>0</v>
      </c>
      <c r="AD46" s="245">
        <f t="shared" si="28"/>
        <v>0</v>
      </c>
      <c r="AE46" s="245">
        <f t="shared" si="28"/>
        <v>0</v>
      </c>
      <c r="AF46" s="245">
        <f t="shared" si="28"/>
        <v>0</v>
      </c>
      <c r="AG46" s="245">
        <f t="shared" si="28"/>
        <v>0</v>
      </c>
      <c r="AH46" s="245">
        <f t="shared" si="28"/>
        <v>0</v>
      </c>
      <c r="AI46" s="245">
        <f t="shared" si="28"/>
        <v>0</v>
      </c>
      <c r="AJ46" s="235"/>
      <c r="AK46" s="245"/>
      <c r="AL46" s="371">
        <f t="shared" si="2"/>
        <v>0</v>
      </c>
      <c r="AM46" s="245">
        <f t="shared" si="3"/>
        <v>0</v>
      </c>
      <c r="AN46" s="245">
        <f t="shared" si="3"/>
        <v>0</v>
      </c>
      <c r="AO46" s="245">
        <f t="shared" si="4"/>
        <v>0</v>
      </c>
      <c r="AP46" s="245">
        <f t="shared" si="4"/>
        <v>0</v>
      </c>
      <c r="AQ46" s="240"/>
    </row>
    <row r="47" spans="1:43" s="468" customFormat="1" ht="230.25" hidden="1" customHeight="1">
      <c r="A47" s="458"/>
      <c r="B47" s="457"/>
      <c r="C47" s="457"/>
      <c r="D47" s="459"/>
      <c r="E47" s="460"/>
      <c r="F47" s="461"/>
      <c r="G47" s="462"/>
      <c r="H47" s="463"/>
      <c r="I47" s="464"/>
      <c r="J47" s="465"/>
      <c r="K47" s="466"/>
      <c r="L47" s="466"/>
      <c r="M47" s="466"/>
      <c r="N47" s="456"/>
      <c r="O47" s="466"/>
      <c r="P47" s="466"/>
      <c r="Q47" s="6"/>
      <c r="R47" s="466"/>
      <c r="S47" s="466"/>
      <c r="T47" s="466"/>
      <c r="U47" s="465"/>
      <c r="V47" s="465"/>
      <c r="W47" s="465"/>
      <c r="X47" s="465"/>
      <c r="Y47" s="465"/>
      <c r="Z47" s="465"/>
      <c r="AA47" s="465"/>
      <c r="AB47" s="465"/>
      <c r="AC47" s="465"/>
      <c r="AD47" s="465"/>
      <c r="AE47" s="465"/>
      <c r="AF47" s="465"/>
      <c r="AG47" s="465"/>
      <c r="AH47" s="465"/>
      <c r="AI47" s="465"/>
      <c r="AJ47" s="465"/>
      <c r="AK47" s="467"/>
      <c r="AL47" s="371"/>
      <c r="AM47" s="465"/>
      <c r="AN47" s="465"/>
      <c r="AO47" s="465"/>
      <c r="AP47" s="465"/>
      <c r="AQ47" s="467"/>
    </row>
    <row r="48" spans="1:43" s="232" customFormat="1">
      <c r="A48" s="233" t="s">
        <v>9</v>
      </c>
      <c r="B48" s="389" t="s">
        <v>56</v>
      </c>
      <c r="C48" s="389"/>
      <c r="D48" s="5"/>
      <c r="E48" s="5"/>
      <c r="F48" s="5"/>
      <c r="G48" s="5"/>
      <c r="H48" s="371">
        <f>H49+H62</f>
        <v>174858</v>
      </c>
      <c r="I48" s="371">
        <f t="shared" ref="I48:AI48" si="29">I49+I62</f>
        <v>0</v>
      </c>
      <c r="J48" s="371">
        <f t="shared" si="29"/>
        <v>45000</v>
      </c>
      <c r="K48" s="371">
        <f t="shared" si="29"/>
        <v>0</v>
      </c>
      <c r="L48" s="371">
        <f t="shared" si="29"/>
        <v>0</v>
      </c>
      <c r="M48" s="371">
        <f t="shared" si="29"/>
        <v>82392</v>
      </c>
      <c r="N48" s="371">
        <f t="shared" si="29"/>
        <v>25000</v>
      </c>
      <c r="O48" s="371">
        <f t="shared" si="29"/>
        <v>0</v>
      </c>
      <c r="P48" s="371">
        <f t="shared" si="29"/>
        <v>25000</v>
      </c>
      <c r="Q48" s="371">
        <f t="shared" si="29"/>
        <v>80600</v>
      </c>
      <c r="R48" s="371">
        <f t="shared" si="29"/>
        <v>31000</v>
      </c>
      <c r="S48" s="371">
        <f t="shared" si="29"/>
        <v>49600</v>
      </c>
      <c r="T48" s="371">
        <f t="shared" si="29"/>
        <v>82392</v>
      </c>
      <c r="U48" s="371">
        <f t="shared" si="29"/>
        <v>0</v>
      </c>
      <c r="V48" s="371">
        <f t="shared" si="29"/>
        <v>0</v>
      </c>
      <c r="W48" s="371">
        <f t="shared" si="29"/>
        <v>0</v>
      </c>
      <c r="X48" s="371">
        <f t="shared" si="29"/>
        <v>22140</v>
      </c>
      <c r="Y48" s="371">
        <f t="shared" si="29"/>
        <v>12320</v>
      </c>
      <c r="Z48" s="371">
        <f t="shared" si="29"/>
        <v>0</v>
      </c>
      <c r="AA48" s="371">
        <f t="shared" si="29"/>
        <v>22140</v>
      </c>
      <c r="AB48" s="371">
        <f t="shared" si="29"/>
        <v>0</v>
      </c>
      <c r="AC48" s="371">
        <f t="shared" si="29"/>
        <v>109900</v>
      </c>
      <c r="AD48" s="371">
        <f t="shared" si="29"/>
        <v>105600</v>
      </c>
      <c r="AE48" s="371">
        <f t="shared" si="29"/>
        <v>0</v>
      </c>
      <c r="AF48" s="371">
        <f t="shared" si="29"/>
        <v>59460</v>
      </c>
      <c r="AG48" s="371">
        <f t="shared" si="29"/>
        <v>0</v>
      </c>
      <c r="AH48" s="371">
        <f t="shared" si="29"/>
        <v>18680</v>
      </c>
      <c r="AI48" s="371">
        <f t="shared" si="29"/>
        <v>27460</v>
      </c>
      <c r="AJ48" s="234" t="e">
        <f>#REF!+AJ49+AJ62</f>
        <v>#REF!</v>
      </c>
      <c r="AK48" s="371"/>
      <c r="AL48" s="371">
        <f t="shared" si="2"/>
        <v>0</v>
      </c>
      <c r="AM48" s="371">
        <f t="shared" si="3"/>
        <v>0</v>
      </c>
      <c r="AN48" s="371">
        <f t="shared" si="3"/>
        <v>34460</v>
      </c>
      <c r="AO48" s="371">
        <f t="shared" si="4"/>
        <v>-12320</v>
      </c>
      <c r="AP48" s="371">
        <f t="shared" si="4"/>
        <v>-22140</v>
      </c>
      <c r="AQ48" s="239"/>
    </row>
    <row r="49" spans="1:43" s="236" customFormat="1">
      <c r="A49" s="370" t="s">
        <v>33</v>
      </c>
      <c r="B49" s="4" t="s">
        <v>169</v>
      </c>
      <c r="C49" s="4"/>
      <c r="D49" s="377"/>
      <c r="E49" s="377"/>
      <c r="F49" s="377"/>
      <c r="G49" s="377"/>
      <c r="H49" s="245">
        <f t="shared" ref="H49:AI49" si="30">H50+H53</f>
        <v>154366</v>
      </c>
      <c r="I49" s="245">
        <f t="shared" si="30"/>
        <v>0</v>
      </c>
      <c r="J49" s="245">
        <f t="shared" si="30"/>
        <v>45000</v>
      </c>
      <c r="K49" s="245">
        <f t="shared" si="30"/>
        <v>0</v>
      </c>
      <c r="L49" s="245">
        <f t="shared" si="30"/>
        <v>0</v>
      </c>
      <c r="M49" s="245">
        <f t="shared" si="30"/>
        <v>61900</v>
      </c>
      <c r="N49" s="245">
        <f t="shared" si="30"/>
        <v>25000</v>
      </c>
      <c r="O49" s="245">
        <f t="shared" si="30"/>
        <v>0</v>
      </c>
      <c r="P49" s="245">
        <f t="shared" si="30"/>
        <v>25000</v>
      </c>
      <c r="Q49" s="245">
        <f t="shared" si="30"/>
        <v>60600</v>
      </c>
      <c r="R49" s="245">
        <f t="shared" si="30"/>
        <v>11000</v>
      </c>
      <c r="S49" s="245">
        <f t="shared" si="30"/>
        <v>49600</v>
      </c>
      <c r="T49" s="245">
        <f t="shared" si="30"/>
        <v>61900</v>
      </c>
      <c r="U49" s="245">
        <f t="shared" si="30"/>
        <v>0</v>
      </c>
      <c r="V49" s="245">
        <f t="shared" si="30"/>
        <v>0</v>
      </c>
      <c r="W49" s="245">
        <f t="shared" si="30"/>
        <v>0</v>
      </c>
      <c r="X49" s="245">
        <f t="shared" si="30"/>
        <v>22140</v>
      </c>
      <c r="Y49" s="245">
        <f t="shared" si="30"/>
        <v>3220</v>
      </c>
      <c r="Z49" s="245">
        <f t="shared" si="30"/>
        <v>0</v>
      </c>
      <c r="AA49" s="245">
        <f t="shared" si="30"/>
        <v>22140</v>
      </c>
      <c r="AB49" s="245">
        <f t="shared" si="30"/>
        <v>0</v>
      </c>
      <c r="AC49" s="245">
        <f t="shared" si="30"/>
        <v>109900</v>
      </c>
      <c r="AD49" s="245">
        <f t="shared" si="30"/>
        <v>85600</v>
      </c>
      <c r="AE49" s="245">
        <f t="shared" si="30"/>
        <v>0</v>
      </c>
      <c r="AF49" s="245">
        <f t="shared" si="30"/>
        <v>50360</v>
      </c>
      <c r="AG49" s="245">
        <f t="shared" si="30"/>
        <v>0</v>
      </c>
      <c r="AH49" s="245">
        <f t="shared" si="30"/>
        <v>7780</v>
      </c>
      <c r="AI49" s="245">
        <f t="shared" si="30"/>
        <v>27460</v>
      </c>
      <c r="AJ49" s="235">
        <f>AJ50+AJ53</f>
        <v>61900</v>
      </c>
      <c r="AK49" s="245"/>
      <c r="AL49" s="371">
        <f t="shared" si="2"/>
        <v>0</v>
      </c>
      <c r="AM49" s="245">
        <f t="shared" si="3"/>
        <v>0</v>
      </c>
      <c r="AN49" s="245">
        <f t="shared" si="3"/>
        <v>25360</v>
      </c>
      <c r="AO49" s="245">
        <f t="shared" si="4"/>
        <v>-3220</v>
      </c>
      <c r="AP49" s="245">
        <f t="shared" si="4"/>
        <v>-22140</v>
      </c>
      <c r="AQ49" s="240"/>
    </row>
    <row r="50" spans="1:43" s="236" customFormat="1" ht="31.5">
      <c r="A50" s="370" t="s">
        <v>438</v>
      </c>
      <c r="B50" s="4" t="s">
        <v>216</v>
      </c>
      <c r="C50" s="4"/>
      <c r="D50" s="377"/>
      <c r="E50" s="377"/>
      <c r="F50" s="377"/>
      <c r="G50" s="377"/>
      <c r="H50" s="245">
        <f>H51</f>
        <v>0</v>
      </c>
      <c r="I50" s="245">
        <f t="shared" ref="I50:AI51" si="31">I51</f>
        <v>0</v>
      </c>
      <c r="J50" s="245">
        <f t="shared" si="31"/>
        <v>0</v>
      </c>
      <c r="K50" s="245">
        <f t="shared" si="31"/>
        <v>0</v>
      </c>
      <c r="L50" s="245">
        <f t="shared" si="31"/>
        <v>0</v>
      </c>
      <c r="M50" s="245">
        <f t="shared" si="31"/>
        <v>0</v>
      </c>
      <c r="N50" s="245">
        <f t="shared" si="31"/>
        <v>0</v>
      </c>
      <c r="O50" s="245">
        <f t="shared" si="31"/>
        <v>0</v>
      </c>
      <c r="P50" s="245">
        <f t="shared" si="31"/>
        <v>0</v>
      </c>
      <c r="Q50" s="245">
        <f t="shared" si="31"/>
        <v>0</v>
      </c>
      <c r="R50" s="245">
        <f t="shared" si="31"/>
        <v>0</v>
      </c>
      <c r="S50" s="245">
        <f t="shared" si="31"/>
        <v>0</v>
      </c>
      <c r="T50" s="245">
        <f t="shared" si="31"/>
        <v>0</v>
      </c>
      <c r="U50" s="245">
        <f t="shared" si="31"/>
        <v>0</v>
      </c>
      <c r="V50" s="245">
        <f t="shared" si="31"/>
        <v>0</v>
      </c>
      <c r="W50" s="245">
        <f t="shared" si="31"/>
        <v>0</v>
      </c>
      <c r="X50" s="245">
        <f t="shared" si="31"/>
        <v>0</v>
      </c>
      <c r="Y50" s="245">
        <f t="shared" si="31"/>
        <v>0</v>
      </c>
      <c r="Z50" s="245">
        <f t="shared" si="31"/>
        <v>0</v>
      </c>
      <c r="AA50" s="245">
        <f t="shared" si="31"/>
        <v>0</v>
      </c>
      <c r="AB50" s="245">
        <f t="shared" si="31"/>
        <v>0</v>
      </c>
      <c r="AC50" s="245">
        <f t="shared" si="31"/>
        <v>0</v>
      </c>
      <c r="AD50" s="245">
        <f t="shared" si="31"/>
        <v>0</v>
      </c>
      <c r="AE50" s="245">
        <f t="shared" si="31"/>
        <v>0</v>
      </c>
      <c r="AF50" s="245">
        <f t="shared" si="31"/>
        <v>0</v>
      </c>
      <c r="AG50" s="245">
        <f t="shared" si="31"/>
        <v>0</v>
      </c>
      <c r="AH50" s="245">
        <f t="shared" si="31"/>
        <v>0</v>
      </c>
      <c r="AI50" s="245">
        <f t="shared" si="31"/>
        <v>0</v>
      </c>
      <c r="AJ50" s="235">
        <f>SUM(AJ52:AJ52)</f>
        <v>0</v>
      </c>
      <c r="AK50" s="235"/>
      <c r="AL50" s="371">
        <f t="shared" si="2"/>
        <v>0</v>
      </c>
      <c r="AM50" s="245">
        <f t="shared" si="3"/>
        <v>0</v>
      </c>
      <c r="AN50" s="245">
        <f t="shared" si="3"/>
        <v>0</v>
      </c>
      <c r="AO50" s="245">
        <f t="shared" si="4"/>
        <v>0</v>
      </c>
      <c r="AP50" s="245">
        <f t="shared" si="4"/>
        <v>0</v>
      </c>
      <c r="AQ50" s="240"/>
    </row>
    <row r="51" spans="1:43" s="236" customFormat="1">
      <c r="A51" s="370"/>
      <c r="B51" s="379" t="s">
        <v>29</v>
      </c>
      <c r="C51" s="379"/>
      <c r="D51" s="377"/>
      <c r="E51" s="377"/>
      <c r="F51" s="377"/>
      <c r="G51" s="377"/>
      <c r="H51" s="245">
        <f>H52</f>
        <v>0</v>
      </c>
      <c r="I51" s="245">
        <f t="shared" si="31"/>
        <v>0</v>
      </c>
      <c r="J51" s="245">
        <f t="shared" si="31"/>
        <v>0</v>
      </c>
      <c r="K51" s="245">
        <f t="shared" si="31"/>
        <v>0</v>
      </c>
      <c r="L51" s="245">
        <f t="shared" si="31"/>
        <v>0</v>
      </c>
      <c r="M51" s="245">
        <f t="shared" si="31"/>
        <v>0</v>
      </c>
      <c r="N51" s="245">
        <f t="shared" si="31"/>
        <v>0</v>
      </c>
      <c r="O51" s="245">
        <f t="shared" si="31"/>
        <v>0</v>
      </c>
      <c r="P51" s="245">
        <f t="shared" si="31"/>
        <v>0</v>
      </c>
      <c r="Q51" s="245">
        <f t="shared" si="31"/>
        <v>0</v>
      </c>
      <c r="R51" s="245">
        <f t="shared" si="31"/>
        <v>0</v>
      </c>
      <c r="S51" s="245">
        <f t="shared" si="31"/>
        <v>0</v>
      </c>
      <c r="T51" s="245">
        <f t="shared" si="31"/>
        <v>0</v>
      </c>
      <c r="U51" s="245">
        <f t="shared" si="31"/>
        <v>0</v>
      </c>
      <c r="V51" s="245">
        <f t="shared" si="31"/>
        <v>0</v>
      </c>
      <c r="W51" s="245">
        <f t="shared" si="31"/>
        <v>0</v>
      </c>
      <c r="X51" s="245">
        <f t="shared" si="31"/>
        <v>0</v>
      </c>
      <c r="Y51" s="245">
        <f t="shared" si="31"/>
        <v>0</v>
      </c>
      <c r="Z51" s="245">
        <f t="shared" si="31"/>
        <v>0</v>
      </c>
      <c r="AA51" s="245">
        <f t="shared" si="31"/>
        <v>0</v>
      </c>
      <c r="AB51" s="245">
        <f t="shared" si="31"/>
        <v>0</v>
      </c>
      <c r="AC51" s="245">
        <f t="shared" si="31"/>
        <v>0</v>
      </c>
      <c r="AD51" s="245">
        <f t="shared" si="31"/>
        <v>0</v>
      </c>
      <c r="AE51" s="245">
        <f t="shared" si="31"/>
        <v>0</v>
      </c>
      <c r="AF51" s="245">
        <f t="shared" si="31"/>
        <v>0</v>
      </c>
      <c r="AG51" s="245">
        <f t="shared" si="31"/>
        <v>0</v>
      </c>
      <c r="AH51" s="245">
        <f t="shared" si="31"/>
        <v>0</v>
      </c>
      <c r="AI51" s="245">
        <f t="shared" si="31"/>
        <v>0</v>
      </c>
      <c r="AJ51" s="235"/>
      <c r="AK51" s="245"/>
      <c r="AL51" s="371">
        <f t="shared" si="2"/>
        <v>0</v>
      </c>
      <c r="AM51" s="245">
        <f t="shared" si="3"/>
        <v>0</v>
      </c>
      <c r="AN51" s="245">
        <f t="shared" si="3"/>
        <v>0</v>
      </c>
      <c r="AO51" s="245">
        <f t="shared" si="4"/>
        <v>0</v>
      </c>
      <c r="AP51" s="245">
        <f t="shared" si="4"/>
        <v>0</v>
      </c>
      <c r="AQ51" s="240"/>
    </row>
    <row r="52" spans="1:43" s="481" customFormat="1" ht="84" hidden="1" customHeight="1">
      <c r="A52" s="458"/>
      <c r="B52" s="475"/>
      <c r="C52" s="475"/>
      <c r="D52" s="476"/>
      <c r="E52" s="461"/>
      <c r="F52" s="461"/>
      <c r="G52" s="462"/>
      <c r="H52" s="463"/>
      <c r="I52" s="464"/>
      <c r="J52" s="465"/>
      <c r="K52" s="464"/>
      <c r="L52" s="464"/>
      <c r="M52" s="466"/>
      <c r="N52" s="456"/>
      <c r="O52" s="466"/>
      <c r="P52" s="466"/>
      <c r="Q52" s="6"/>
      <c r="R52" s="464"/>
      <c r="S52" s="477"/>
      <c r="T52" s="466"/>
      <c r="U52" s="478"/>
      <c r="V52" s="478"/>
      <c r="W52" s="478"/>
      <c r="X52" s="478"/>
      <c r="Y52" s="478"/>
      <c r="Z52" s="478"/>
      <c r="AA52" s="478"/>
      <c r="AB52" s="478"/>
      <c r="AC52" s="465"/>
      <c r="AD52" s="465"/>
      <c r="AE52" s="465"/>
      <c r="AF52" s="465"/>
      <c r="AG52" s="465"/>
      <c r="AH52" s="465"/>
      <c r="AI52" s="465"/>
      <c r="AJ52" s="465"/>
      <c r="AK52" s="479"/>
      <c r="AL52" s="371"/>
      <c r="AM52" s="465"/>
      <c r="AN52" s="465"/>
      <c r="AO52" s="465"/>
      <c r="AP52" s="465"/>
      <c r="AQ52" s="480"/>
    </row>
    <row r="53" spans="1:43" s="236" customFormat="1" ht="31.5">
      <c r="A53" s="370" t="s">
        <v>507</v>
      </c>
      <c r="B53" s="4" t="s">
        <v>30</v>
      </c>
      <c r="C53" s="4"/>
      <c r="D53" s="377"/>
      <c r="E53" s="377"/>
      <c r="F53" s="377"/>
      <c r="G53" s="377"/>
      <c r="H53" s="245">
        <f>H54</f>
        <v>154366</v>
      </c>
      <c r="I53" s="245">
        <f t="shared" ref="I53:AI53" si="32">I54</f>
        <v>0</v>
      </c>
      <c r="J53" s="245">
        <f t="shared" si="32"/>
        <v>45000</v>
      </c>
      <c r="K53" s="245">
        <f t="shared" si="32"/>
        <v>0</v>
      </c>
      <c r="L53" s="245">
        <f t="shared" si="32"/>
        <v>0</v>
      </c>
      <c r="M53" s="245">
        <f t="shared" si="32"/>
        <v>61900</v>
      </c>
      <c r="N53" s="245">
        <f t="shared" si="32"/>
        <v>25000</v>
      </c>
      <c r="O53" s="245">
        <f t="shared" si="32"/>
        <v>0</v>
      </c>
      <c r="P53" s="245">
        <f t="shared" si="32"/>
        <v>25000</v>
      </c>
      <c r="Q53" s="245">
        <f t="shared" si="32"/>
        <v>60600</v>
      </c>
      <c r="R53" s="245">
        <f t="shared" si="32"/>
        <v>11000</v>
      </c>
      <c r="S53" s="245">
        <f t="shared" si="32"/>
        <v>49600</v>
      </c>
      <c r="T53" s="245">
        <f t="shared" si="32"/>
        <v>61900</v>
      </c>
      <c r="U53" s="245">
        <f t="shared" si="32"/>
        <v>0</v>
      </c>
      <c r="V53" s="245">
        <f t="shared" si="32"/>
        <v>0</v>
      </c>
      <c r="W53" s="245">
        <f t="shared" si="32"/>
        <v>0</v>
      </c>
      <c r="X53" s="245">
        <f t="shared" si="32"/>
        <v>22140</v>
      </c>
      <c r="Y53" s="245">
        <f t="shared" si="32"/>
        <v>3220</v>
      </c>
      <c r="Z53" s="245">
        <f t="shared" si="32"/>
        <v>0</v>
      </c>
      <c r="AA53" s="245">
        <f t="shared" si="32"/>
        <v>22140</v>
      </c>
      <c r="AB53" s="245">
        <f t="shared" si="32"/>
        <v>0</v>
      </c>
      <c r="AC53" s="245">
        <f t="shared" si="32"/>
        <v>109900</v>
      </c>
      <c r="AD53" s="245">
        <f t="shared" si="32"/>
        <v>85600</v>
      </c>
      <c r="AE53" s="245">
        <f t="shared" si="32"/>
        <v>0</v>
      </c>
      <c r="AF53" s="245">
        <f t="shared" si="32"/>
        <v>50360</v>
      </c>
      <c r="AG53" s="245">
        <f t="shared" si="32"/>
        <v>0</v>
      </c>
      <c r="AH53" s="245">
        <f t="shared" si="32"/>
        <v>7780</v>
      </c>
      <c r="AI53" s="245">
        <f t="shared" si="32"/>
        <v>27460</v>
      </c>
      <c r="AJ53" s="235">
        <f t="shared" ref="AJ53" si="33">SUM(AJ55:AJ61)</f>
        <v>61900</v>
      </c>
      <c r="AK53" s="245"/>
      <c r="AL53" s="371">
        <f t="shared" si="2"/>
        <v>0</v>
      </c>
      <c r="AM53" s="245">
        <f t="shared" si="3"/>
        <v>0</v>
      </c>
      <c r="AN53" s="245">
        <f t="shared" si="3"/>
        <v>25360</v>
      </c>
      <c r="AO53" s="245">
        <f t="shared" si="4"/>
        <v>-3220</v>
      </c>
      <c r="AP53" s="245">
        <f t="shared" si="4"/>
        <v>-22140</v>
      </c>
      <c r="AQ53" s="240"/>
    </row>
    <row r="54" spans="1:43" s="236" customFormat="1">
      <c r="A54" s="370"/>
      <c r="B54" s="379" t="s">
        <v>29</v>
      </c>
      <c r="C54" s="379"/>
      <c r="D54" s="377"/>
      <c r="E54" s="377"/>
      <c r="F54" s="377"/>
      <c r="G54" s="377"/>
      <c r="H54" s="235">
        <f>SUM(H55:H61)</f>
        <v>154366</v>
      </c>
      <c r="I54" s="235">
        <f t="shared" ref="I54:AI54" si="34">SUM(I55:I61)</f>
        <v>0</v>
      </c>
      <c r="J54" s="235">
        <f t="shared" si="34"/>
        <v>45000</v>
      </c>
      <c r="K54" s="235">
        <f t="shared" si="34"/>
        <v>0</v>
      </c>
      <c r="L54" s="235">
        <f t="shared" si="34"/>
        <v>0</v>
      </c>
      <c r="M54" s="235">
        <f t="shared" si="34"/>
        <v>61900</v>
      </c>
      <c r="N54" s="235">
        <f t="shared" si="34"/>
        <v>25000</v>
      </c>
      <c r="O54" s="235">
        <f t="shared" si="34"/>
        <v>0</v>
      </c>
      <c r="P54" s="235">
        <f t="shared" si="34"/>
        <v>25000</v>
      </c>
      <c r="Q54" s="235">
        <f t="shared" si="34"/>
        <v>60600</v>
      </c>
      <c r="R54" s="235">
        <f t="shared" si="34"/>
        <v>11000</v>
      </c>
      <c r="S54" s="235">
        <f t="shared" si="34"/>
        <v>49600</v>
      </c>
      <c r="T54" s="235">
        <f t="shared" si="34"/>
        <v>61900</v>
      </c>
      <c r="U54" s="235">
        <f t="shared" si="34"/>
        <v>0</v>
      </c>
      <c r="V54" s="235">
        <f t="shared" si="34"/>
        <v>0</v>
      </c>
      <c r="W54" s="235">
        <f t="shared" si="34"/>
        <v>0</v>
      </c>
      <c r="X54" s="235">
        <f t="shared" si="34"/>
        <v>22140</v>
      </c>
      <c r="Y54" s="235">
        <f t="shared" si="34"/>
        <v>3220</v>
      </c>
      <c r="Z54" s="235">
        <f t="shared" si="34"/>
        <v>0</v>
      </c>
      <c r="AA54" s="235">
        <f t="shared" si="34"/>
        <v>22140</v>
      </c>
      <c r="AB54" s="235">
        <f t="shared" si="34"/>
        <v>0</v>
      </c>
      <c r="AC54" s="235">
        <f t="shared" si="34"/>
        <v>109900</v>
      </c>
      <c r="AD54" s="235">
        <f t="shared" si="34"/>
        <v>85600</v>
      </c>
      <c r="AE54" s="235">
        <f t="shared" si="34"/>
        <v>0</v>
      </c>
      <c r="AF54" s="235">
        <f t="shared" si="34"/>
        <v>50360</v>
      </c>
      <c r="AG54" s="235">
        <f t="shared" si="34"/>
        <v>0</v>
      </c>
      <c r="AH54" s="235">
        <f t="shared" si="34"/>
        <v>7780</v>
      </c>
      <c r="AI54" s="235">
        <f t="shared" si="34"/>
        <v>27460</v>
      </c>
      <c r="AJ54" s="235"/>
      <c r="AK54" s="245"/>
      <c r="AL54" s="371">
        <f t="shared" si="2"/>
        <v>0</v>
      </c>
      <c r="AM54" s="245">
        <f t="shared" si="3"/>
        <v>0</v>
      </c>
      <c r="AN54" s="245">
        <f t="shared" si="3"/>
        <v>25360</v>
      </c>
      <c r="AO54" s="245">
        <f t="shared" si="4"/>
        <v>-3220</v>
      </c>
      <c r="AP54" s="245">
        <f t="shared" si="4"/>
        <v>-22140</v>
      </c>
      <c r="AQ54" s="240"/>
    </row>
    <row r="55" spans="1:43" s="236" customFormat="1" ht="53.25" customHeight="1">
      <c r="A55" s="691">
        <f>A52+1</f>
        <v>1</v>
      </c>
      <c r="B55" s="692" t="s">
        <v>250</v>
      </c>
      <c r="C55" s="692">
        <v>1</v>
      </c>
      <c r="D55" s="693" t="s">
        <v>251</v>
      </c>
      <c r="E55" s="694" t="s">
        <v>128</v>
      </c>
      <c r="F55" s="8" t="s">
        <v>167</v>
      </c>
      <c r="G55" s="695" t="s">
        <v>252</v>
      </c>
      <c r="H55" s="246">
        <v>12632</v>
      </c>
      <c r="I55" s="235"/>
      <c r="J55" s="6">
        <v>0</v>
      </c>
      <c r="K55" s="6"/>
      <c r="L55" s="6"/>
      <c r="M55" s="6">
        <f>N55+T55</f>
        <v>0</v>
      </c>
      <c r="N55" s="246">
        <f>O55+P55</f>
        <v>0</v>
      </c>
      <c r="O55" s="6"/>
      <c r="P55" s="6"/>
      <c r="Q55" s="6">
        <f>R55+S55</f>
        <v>11000</v>
      </c>
      <c r="R55" s="6">
        <v>11000</v>
      </c>
      <c r="S55" s="6"/>
      <c r="T55" s="6"/>
      <c r="U55" s="246"/>
      <c r="V55" s="246"/>
      <c r="W55" s="246"/>
      <c r="X55" s="246"/>
      <c r="Y55" s="246">
        <f>R55-7780</f>
        <v>3220</v>
      </c>
      <c r="Z55" s="246"/>
      <c r="AA55" s="246"/>
      <c r="AB55" s="246"/>
      <c r="AC55" s="246">
        <f t="shared" ref="AC55:AC60" si="35">AD55+AJ55</f>
        <v>11000</v>
      </c>
      <c r="AD55" s="246">
        <f t="shared" ref="AD55:AD60" si="36">AE55+AF55+AH55+AI55</f>
        <v>11000</v>
      </c>
      <c r="AE55" s="246">
        <f>O55+V55-U55</f>
        <v>0</v>
      </c>
      <c r="AF55" s="246">
        <f>R55-AH55</f>
        <v>3220</v>
      </c>
      <c r="AG55" s="246"/>
      <c r="AH55" s="246">
        <f>R55+Z55-Y55</f>
        <v>7780</v>
      </c>
      <c r="AI55" s="246">
        <f>S55+AB55-AA55</f>
        <v>0</v>
      </c>
      <c r="AJ55" s="246">
        <f>T55</f>
        <v>0</v>
      </c>
      <c r="AK55" s="696" t="s">
        <v>463</v>
      </c>
      <c r="AL55" s="371">
        <f t="shared" si="2"/>
        <v>0</v>
      </c>
      <c r="AM55" s="246">
        <f t="shared" si="3"/>
        <v>0</v>
      </c>
      <c r="AN55" s="246">
        <f t="shared" si="3"/>
        <v>3220</v>
      </c>
      <c r="AO55" s="246">
        <f t="shared" si="4"/>
        <v>-3220</v>
      </c>
      <c r="AP55" s="246">
        <f t="shared" si="4"/>
        <v>0</v>
      </c>
      <c r="AQ55" s="696" t="s">
        <v>253</v>
      </c>
    </row>
    <row r="56" spans="1:43" s="236" customFormat="1" ht="54" customHeight="1">
      <c r="A56" s="691">
        <f>A55+1</f>
        <v>2</v>
      </c>
      <c r="B56" s="697" t="s">
        <v>258</v>
      </c>
      <c r="C56" s="697">
        <v>1</v>
      </c>
      <c r="D56" s="698" t="s">
        <v>221</v>
      </c>
      <c r="E56" s="694"/>
      <c r="F56" s="411" t="s">
        <v>262</v>
      </c>
      <c r="G56" s="699" t="s">
        <v>263</v>
      </c>
      <c r="H56" s="700">
        <v>38209</v>
      </c>
      <c r="I56" s="235"/>
      <c r="J56" s="6">
        <v>25000</v>
      </c>
      <c r="K56" s="6"/>
      <c r="L56" s="6"/>
      <c r="M56" s="6"/>
      <c r="N56" s="246">
        <f>O56+P56</f>
        <v>15000</v>
      </c>
      <c r="O56" s="6"/>
      <c r="P56" s="6">
        <v>15000</v>
      </c>
      <c r="Q56" s="6">
        <f>R56+S56</f>
        <v>5000</v>
      </c>
      <c r="R56" s="6"/>
      <c r="S56" s="701">
        <v>5000</v>
      </c>
      <c r="T56" s="6"/>
      <c r="U56" s="246"/>
      <c r="V56" s="246"/>
      <c r="W56" s="246"/>
      <c r="X56" s="246">
        <f>AA56</f>
        <v>3450</v>
      </c>
      <c r="Y56" s="246"/>
      <c r="Z56" s="246"/>
      <c r="AA56" s="246">
        <v>3450</v>
      </c>
      <c r="AB56" s="246"/>
      <c r="AC56" s="246"/>
      <c r="AD56" s="246">
        <f t="shared" si="36"/>
        <v>20000</v>
      </c>
      <c r="AE56" s="246"/>
      <c r="AF56" s="246">
        <f>P56+3450</f>
        <v>18450</v>
      </c>
      <c r="AG56" s="246"/>
      <c r="AH56" s="246"/>
      <c r="AI56" s="246">
        <v>1550</v>
      </c>
      <c r="AJ56" s="246"/>
      <c r="AK56" s="696"/>
      <c r="AL56" s="371">
        <f t="shared" si="2"/>
        <v>0</v>
      </c>
      <c r="AM56" s="246">
        <f t="shared" si="3"/>
        <v>0</v>
      </c>
      <c r="AN56" s="246">
        <f t="shared" si="3"/>
        <v>3450</v>
      </c>
      <c r="AO56" s="246">
        <f t="shared" si="4"/>
        <v>0</v>
      </c>
      <c r="AP56" s="246">
        <f t="shared" si="4"/>
        <v>-3450</v>
      </c>
      <c r="AQ56" s="702" t="s">
        <v>569</v>
      </c>
    </row>
    <row r="57" spans="1:43" s="236" customFormat="1" ht="54" customHeight="1">
      <c r="A57" s="691">
        <f>A56+1</f>
        <v>3</v>
      </c>
      <c r="B57" s="697" t="s">
        <v>259</v>
      </c>
      <c r="C57" s="697">
        <v>1</v>
      </c>
      <c r="D57" s="698" t="s">
        <v>221</v>
      </c>
      <c r="E57" s="694"/>
      <c r="F57" s="411" t="s">
        <v>262</v>
      </c>
      <c r="G57" s="699" t="s">
        <v>264</v>
      </c>
      <c r="H57" s="700">
        <v>34728</v>
      </c>
      <c r="I57" s="235"/>
      <c r="J57" s="6">
        <v>20000</v>
      </c>
      <c r="K57" s="6"/>
      <c r="L57" s="6"/>
      <c r="M57" s="6"/>
      <c r="N57" s="246">
        <f>O57+P57</f>
        <v>10000</v>
      </c>
      <c r="O57" s="6"/>
      <c r="P57" s="6">
        <v>10000</v>
      </c>
      <c r="Q57" s="6">
        <f>R57+S57</f>
        <v>7600</v>
      </c>
      <c r="R57" s="6"/>
      <c r="S57" s="701">
        <v>7600</v>
      </c>
      <c r="T57" s="6"/>
      <c r="U57" s="246"/>
      <c r="V57" s="246"/>
      <c r="W57" s="246"/>
      <c r="X57" s="246">
        <f>AA57</f>
        <v>690</v>
      </c>
      <c r="Y57" s="246"/>
      <c r="Z57" s="246"/>
      <c r="AA57" s="246">
        <v>690</v>
      </c>
      <c r="AB57" s="246"/>
      <c r="AC57" s="246"/>
      <c r="AD57" s="246">
        <f t="shared" si="36"/>
        <v>17600</v>
      </c>
      <c r="AE57" s="246"/>
      <c r="AF57" s="246">
        <f>P57+690</f>
        <v>10690</v>
      </c>
      <c r="AG57" s="246"/>
      <c r="AH57" s="246"/>
      <c r="AI57" s="246">
        <v>6910</v>
      </c>
      <c r="AJ57" s="246"/>
      <c r="AK57" s="696"/>
      <c r="AL57" s="371">
        <f t="shared" si="2"/>
        <v>0</v>
      </c>
      <c r="AM57" s="246">
        <f t="shared" si="3"/>
        <v>0</v>
      </c>
      <c r="AN57" s="246">
        <f t="shared" si="3"/>
        <v>690</v>
      </c>
      <c r="AO57" s="246">
        <f t="shared" si="4"/>
        <v>0</v>
      </c>
      <c r="AP57" s="246">
        <f t="shared" si="4"/>
        <v>-690</v>
      </c>
      <c r="AQ57" s="702" t="s">
        <v>570</v>
      </c>
    </row>
    <row r="58" spans="1:43" s="704" customFormat="1" ht="67.5" hidden="1" customHeight="1">
      <c r="A58" s="691"/>
      <c r="B58" s="692"/>
      <c r="C58" s="692"/>
      <c r="D58" s="693"/>
      <c r="E58" s="8"/>
      <c r="F58" s="8"/>
      <c r="G58" s="703"/>
      <c r="H58" s="700"/>
      <c r="I58" s="235"/>
      <c r="J58" s="6"/>
      <c r="K58" s="6"/>
      <c r="L58" s="6"/>
      <c r="M58" s="6"/>
      <c r="N58" s="246"/>
      <c r="O58" s="6"/>
      <c r="P58" s="6"/>
      <c r="Q58" s="6"/>
      <c r="R58" s="6"/>
      <c r="S58" s="6"/>
      <c r="T58" s="6"/>
      <c r="U58" s="246"/>
      <c r="V58" s="246"/>
      <c r="W58" s="246"/>
      <c r="X58" s="246"/>
      <c r="Y58" s="246"/>
      <c r="Z58" s="246"/>
      <c r="AA58" s="246"/>
      <c r="AB58" s="246"/>
      <c r="AC58" s="246"/>
      <c r="AD58" s="246"/>
      <c r="AE58" s="246"/>
      <c r="AF58" s="246"/>
      <c r="AG58" s="246"/>
      <c r="AH58" s="246"/>
      <c r="AI58" s="246"/>
      <c r="AJ58" s="246"/>
      <c r="AK58" s="696"/>
      <c r="AL58" s="371"/>
      <c r="AM58" s="246"/>
      <c r="AN58" s="246"/>
      <c r="AO58" s="246"/>
      <c r="AP58" s="246"/>
      <c r="AQ58" s="214"/>
    </row>
    <row r="59" spans="1:43" s="236" customFormat="1" ht="66" hidden="1" customHeight="1">
      <c r="A59" s="691"/>
      <c r="B59" s="705"/>
      <c r="C59" s="705"/>
      <c r="D59" s="693"/>
      <c r="E59" s="8"/>
      <c r="F59" s="694"/>
      <c r="G59" s="703"/>
      <c r="H59" s="700"/>
      <c r="I59" s="235"/>
      <c r="J59" s="6"/>
      <c r="K59" s="6"/>
      <c r="L59" s="6"/>
      <c r="M59" s="6"/>
      <c r="N59" s="246"/>
      <c r="O59" s="6"/>
      <c r="P59" s="6"/>
      <c r="Q59" s="6"/>
      <c r="R59" s="6"/>
      <c r="S59" s="6"/>
      <c r="T59" s="6"/>
      <c r="U59" s="246"/>
      <c r="V59" s="246"/>
      <c r="W59" s="246"/>
      <c r="X59" s="246"/>
      <c r="Y59" s="246"/>
      <c r="Z59" s="246"/>
      <c r="AA59" s="246"/>
      <c r="AB59" s="246"/>
      <c r="AC59" s="246"/>
      <c r="AD59" s="246"/>
      <c r="AE59" s="246"/>
      <c r="AF59" s="246"/>
      <c r="AG59" s="246"/>
      <c r="AH59" s="246"/>
      <c r="AI59" s="246"/>
      <c r="AJ59" s="246"/>
      <c r="AK59" s="706"/>
      <c r="AL59" s="371"/>
      <c r="AM59" s="246"/>
      <c r="AN59" s="246"/>
      <c r="AO59" s="246"/>
      <c r="AP59" s="246"/>
      <c r="AQ59" s="706"/>
    </row>
    <row r="60" spans="1:43" s="236" customFormat="1" ht="66" customHeight="1">
      <c r="A60" s="691">
        <f t="shared" ref="A60" si="37">A59+1</f>
        <v>1</v>
      </c>
      <c r="B60" s="705" t="s">
        <v>272</v>
      </c>
      <c r="C60" s="705">
        <v>1</v>
      </c>
      <c r="D60" s="693" t="s">
        <v>207</v>
      </c>
      <c r="E60" s="694" t="s">
        <v>233</v>
      </c>
      <c r="F60" s="694" t="s">
        <v>235</v>
      </c>
      <c r="G60" s="703" t="s">
        <v>275</v>
      </c>
      <c r="H60" s="707">
        <v>68797</v>
      </c>
      <c r="I60" s="235"/>
      <c r="J60" s="6">
        <v>0</v>
      </c>
      <c r="K60" s="6"/>
      <c r="L60" s="6"/>
      <c r="M60" s="6">
        <f t="shared" ref="M60" si="38">N60+T60</f>
        <v>61900</v>
      </c>
      <c r="N60" s="246">
        <f>O60+P60</f>
        <v>0</v>
      </c>
      <c r="O60" s="6"/>
      <c r="P60" s="6"/>
      <c r="Q60" s="6">
        <f>R60+S60</f>
        <v>37000</v>
      </c>
      <c r="R60" s="6"/>
      <c r="S60" s="707">
        <v>37000</v>
      </c>
      <c r="T60" s="6">
        <f>61900-N60</f>
        <v>61900</v>
      </c>
      <c r="U60" s="246"/>
      <c r="V60" s="246"/>
      <c r="W60" s="246"/>
      <c r="X60" s="246">
        <f>AA60</f>
        <v>18000</v>
      </c>
      <c r="Y60" s="246"/>
      <c r="Z60" s="246"/>
      <c r="AA60" s="246">
        <v>18000</v>
      </c>
      <c r="AB60" s="246"/>
      <c r="AC60" s="246">
        <f t="shared" si="35"/>
        <v>98900</v>
      </c>
      <c r="AD60" s="246">
        <f t="shared" si="36"/>
        <v>37000</v>
      </c>
      <c r="AE60" s="246">
        <f>O60+V60-U60</f>
        <v>0</v>
      </c>
      <c r="AF60" s="246">
        <f>P60+X60-W60</f>
        <v>18000</v>
      </c>
      <c r="AG60" s="246"/>
      <c r="AH60" s="246">
        <f>R60+Z60-Y60</f>
        <v>0</v>
      </c>
      <c r="AI60" s="246">
        <f>S60+AB60-AA60</f>
        <v>19000</v>
      </c>
      <c r="AJ60" s="246">
        <f>T60</f>
        <v>61900</v>
      </c>
      <c r="AK60" s="8" t="s">
        <v>437</v>
      </c>
      <c r="AL60" s="371">
        <f t="shared" si="2"/>
        <v>0</v>
      </c>
      <c r="AM60" s="246">
        <f t="shared" si="3"/>
        <v>0</v>
      </c>
      <c r="AN60" s="246">
        <f t="shared" si="3"/>
        <v>18000</v>
      </c>
      <c r="AO60" s="246">
        <f t="shared" si="4"/>
        <v>0</v>
      </c>
      <c r="AP60" s="246">
        <f t="shared" si="4"/>
        <v>-18000</v>
      </c>
      <c r="AQ60" s="708" t="s">
        <v>437</v>
      </c>
    </row>
    <row r="61" spans="1:43" s="448" customFormat="1" ht="51.6" hidden="1" customHeight="1">
      <c r="A61" s="484"/>
      <c r="B61" s="485"/>
      <c r="C61" s="485"/>
      <c r="D61" s="452"/>
      <c r="E61" s="486"/>
      <c r="F61" s="486"/>
      <c r="G61" s="487"/>
      <c r="H61" s="488"/>
      <c r="I61" s="489"/>
      <c r="J61" s="449"/>
      <c r="K61" s="449"/>
      <c r="L61" s="449"/>
      <c r="M61" s="449"/>
      <c r="N61" s="456"/>
      <c r="O61" s="449"/>
      <c r="P61" s="449"/>
      <c r="Q61" s="6"/>
      <c r="R61" s="449"/>
      <c r="S61" s="488"/>
      <c r="T61" s="449"/>
      <c r="U61" s="447"/>
      <c r="V61" s="447"/>
      <c r="W61" s="447"/>
      <c r="X61" s="447"/>
      <c r="Y61" s="447"/>
      <c r="Z61" s="447"/>
      <c r="AA61" s="447"/>
      <c r="AB61" s="447"/>
      <c r="AC61" s="447"/>
      <c r="AD61" s="447"/>
      <c r="AE61" s="447"/>
      <c r="AF61" s="447"/>
      <c r="AG61" s="447"/>
      <c r="AH61" s="447"/>
      <c r="AI61" s="447"/>
      <c r="AJ61" s="447"/>
      <c r="AK61" s="446"/>
      <c r="AL61" s="655"/>
      <c r="AM61" s="447"/>
      <c r="AN61" s="447"/>
      <c r="AO61" s="447"/>
      <c r="AP61" s="447"/>
      <c r="AQ61" s="446"/>
    </row>
    <row r="62" spans="1:43" s="236" customFormat="1">
      <c r="A62" s="370" t="s">
        <v>34</v>
      </c>
      <c r="B62" s="4" t="s">
        <v>239</v>
      </c>
      <c r="C62" s="4"/>
      <c r="D62" s="377"/>
      <c r="E62" s="377"/>
      <c r="F62" s="377"/>
      <c r="G62" s="377"/>
      <c r="H62" s="245">
        <f>H63</f>
        <v>20492</v>
      </c>
      <c r="I62" s="245">
        <f t="shared" ref="I62:AI63" si="39">I63</f>
        <v>0</v>
      </c>
      <c r="J62" s="245">
        <f t="shared" si="39"/>
        <v>0</v>
      </c>
      <c r="K62" s="245">
        <f t="shared" si="39"/>
        <v>0</v>
      </c>
      <c r="L62" s="245">
        <f t="shared" si="39"/>
        <v>0</v>
      </c>
      <c r="M62" s="245">
        <f t="shared" si="39"/>
        <v>20492</v>
      </c>
      <c r="N62" s="245">
        <f t="shared" si="39"/>
        <v>0</v>
      </c>
      <c r="O62" s="245">
        <f t="shared" si="39"/>
        <v>0</v>
      </c>
      <c r="P62" s="245">
        <f t="shared" si="39"/>
        <v>0</v>
      </c>
      <c r="Q62" s="245">
        <f t="shared" si="39"/>
        <v>20000</v>
      </c>
      <c r="R62" s="245">
        <f t="shared" si="39"/>
        <v>20000</v>
      </c>
      <c r="S62" s="245">
        <f t="shared" si="39"/>
        <v>0</v>
      </c>
      <c r="T62" s="245">
        <f t="shared" si="39"/>
        <v>20492</v>
      </c>
      <c r="U62" s="245">
        <f t="shared" si="39"/>
        <v>0</v>
      </c>
      <c r="V62" s="245">
        <f t="shared" si="39"/>
        <v>0</v>
      </c>
      <c r="W62" s="245">
        <f t="shared" si="39"/>
        <v>0</v>
      </c>
      <c r="X62" s="245">
        <f t="shared" si="39"/>
        <v>0</v>
      </c>
      <c r="Y62" s="245">
        <f t="shared" si="39"/>
        <v>9100</v>
      </c>
      <c r="Z62" s="245">
        <f t="shared" si="39"/>
        <v>0</v>
      </c>
      <c r="AA62" s="245">
        <f t="shared" si="39"/>
        <v>0</v>
      </c>
      <c r="AB62" s="245">
        <f t="shared" si="39"/>
        <v>0</v>
      </c>
      <c r="AC62" s="245">
        <f t="shared" si="39"/>
        <v>0</v>
      </c>
      <c r="AD62" s="245">
        <f t="shared" si="39"/>
        <v>20000</v>
      </c>
      <c r="AE62" s="245">
        <f t="shared" si="39"/>
        <v>0</v>
      </c>
      <c r="AF62" s="245">
        <f t="shared" si="39"/>
        <v>9100</v>
      </c>
      <c r="AG62" s="245">
        <f t="shared" si="39"/>
        <v>0</v>
      </c>
      <c r="AH62" s="245">
        <f t="shared" si="39"/>
        <v>10900</v>
      </c>
      <c r="AI62" s="245">
        <f t="shared" si="39"/>
        <v>0</v>
      </c>
      <c r="AJ62" s="235">
        <f t="shared" ref="AJ62" si="40">AJ63</f>
        <v>20492</v>
      </c>
      <c r="AK62" s="245"/>
      <c r="AL62" s="371">
        <f t="shared" si="2"/>
        <v>0</v>
      </c>
      <c r="AM62" s="245">
        <f t="shared" si="3"/>
        <v>0</v>
      </c>
      <c r="AN62" s="245">
        <f t="shared" si="3"/>
        <v>9100</v>
      </c>
      <c r="AO62" s="245">
        <f t="shared" si="4"/>
        <v>-9100</v>
      </c>
      <c r="AP62" s="245">
        <f t="shared" si="4"/>
        <v>0</v>
      </c>
      <c r="AQ62" s="240"/>
    </row>
    <row r="63" spans="1:43" s="236" customFormat="1" ht="31.5">
      <c r="A63" s="370" t="s">
        <v>435</v>
      </c>
      <c r="B63" s="4" t="s">
        <v>30</v>
      </c>
      <c r="C63" s="4"/>
      <c r="D63" s="377"/>
      <c r="E63" s="377"/>
      <c r="F63" s="377"/>
      <c r="G63" s="377"/>
      <c r="H63" s="245">
        <f>H64</f>
        <v>20492</v>
      </c>
      <c r="I63" s="245">
        <f t="shared" si="39"/>
        <v>0</v>
      </c>
      <c r="J63" s="245">
        <f t="shared" si="39"/>
        <v>0</v>
      </c>
      <c r="K63" s="245">
        <f t="shared" si="39"/>
        <v>0</v>
      </c>
      <c r="L63" s="245">
        <f t="shared" si="39"/>
        <v>0</v>
      </c>
      <c r="M63" s="245">
        <f t="shared" si="39"/>
        <v>20492</v>
      </c>
      <c r="N63" s="245">
        <f t="shared" si="39"/>
        <v>0</v>
      </c>
      <c r="O63" s="245">
        <f t="shared" si="39"/>
        <v>0</v>
      </c>
      <c r="P63" s="245">
        <f t="shared" si="39"/>
        <v>0</v>
      </c>
      <c r="Q63" s="245">
        <f t="shared" si="39"/>
        <v>20000</v>
      </c>
      <c r="R63" s="245">
        <f t="shared" si="39"/>
        <v>20000</v>
      </c>
      <c r="S63" s="245">
        <f t="shared" si="39"/>
        <v>0</v>
      </c>
      <c r="T63" s="245">
        <f t="shared" si="39"/>
        <v>20492</v>
      </c>
      <c r="U63" s="245">
        <f t="shared" si="39"/>
        <v>0</v>
      </c>
      <c r="V63" s="245">
        <f t="shared" si="39"/>
        <v>0</v>
      </c>
      <c r="W63" s="245">
        <f t="shared" si="39"/>
        <v>0</v>
      </c>
      <c r="X63" s="245">
        <f t="shared" si="39"/>
        <v>0</v>
      </c>
      <c r="Y63" s="245">
        <f t="shared" si="39"/>
        <v>9100</v>
      </c>
      <c r="Z63" s="245">
        <f t="shared" si="39"/>
        <v>0</v>
      </c>
      <c r="AA63" s="245">
        <f t="shared" si="39"/>
        <v>0</v>
      </c>
      <c r="AB63" s="245">
        <f t="shared" si="39"/>
        <v>0</v>
      </c>
      <c r="AC63" s="245">
        <f t="shared" si="39"/>
        <v>0</v>
      </c>
      <c r="AD63" s="245">
        <f t="shared" si="39"/>
        <v>20000</v>
      </c>
      <c r="AE63" s="245">
        <f t="shared" si="39"/>
        <v>0</v>
      </c>
      <c r="AF63" s="245">
        <f t="shared" si="39"/>
        <v>9100</v>
      </c>
      <c r="AG63" s="245">
        <f t="shared" si="39"/>
        <v>0</v>
      </c>
      <c r="AH63" s="245">
        <f t="shared" si="39"/>
        <v>10900</v>
      </c>
      <c r="AI63" s="245">
        <f t="shared" si="39"/>
        <v>0</v>
      </c>
      <c r="AJ63" s="235">
        <f>SUM(AJ65:AJ67)</f>
        <v>20492</v>
      </c>
      <c r="AK63" s="245"/>
      <c r="AL63" s="371">
        <f t="shared" si="2"/>
        <v>0</v>
      </c>
      <c r="AM63" s="245">
        <f t="shared" si="3"/>
        <v>0</v>
      </c>
      <c r="AN63" s="245">
        <f t="shared" si="3"/>
        <v>9100</v>
      </c>
      <c r="AO63" s="245">
        <f t="shared" si="4"/>
        <v>-9100</v>
      </c>
      <c r="AP63" s="245">
        <f t="shared" si="4"/>
        <v>0</v>
      </c>
      <c r="AQ63" s="240"/>
    </row>
    <row r="64" spans="1:43" s="236" customFormat="1">
      <c r="A64" s="370"/>
      <c r="B64" s="379" t="s">
        <v>29</v>
      </c>
      <c r="C64" s="379"/>
      <c r="D64" s="377"/>
      <c r="E64" s="377"/>
      <c r="F64" s="377"/>
      <c r="G64" s="377"/>
      <c r="H64" s="245">
        <f>SUM(H65:H67)</f>
        <v>20492</v>
      </c>
      <c r="I64" s="245">
        <f t="shared" ref="I64:AI64" si="41">SUM(I65:I67)</f>
        <v>0</v>
      </c>
      <c r="J64" s="245">
        <f t="shared" si="41"/>
        <v>0</v>
      </c>
      <c r="K64" s="245">
        <f t="shared" si="41"/>
        <v>0</v>
      </c>
      <c r="L64" s="245">
        <f t="shared" si="41"/>
        <v>0</v>
      </c>
      <c r="M64" s="245">
        <f t="shared" si="41"/>
        <v>20492</v>
      </c>
      <c r="N64" s="245">
        <f t="shared" si="41"/>
        <v>0</v>
      </c>
      <c r="O64" s="245">
        <f t="shared" si="41"/>
        <v>0</v>
      </c>
      <c r="P64" s="245">
        <f t="shared" si="41"/>
        <v>0</v>
      </c>
      <c r="Q64" s="245">
        <f t="shared" si="41"/>
        <v>20000</v>
      </c>
      <c r="R64" s="245">
        <f t="shared" si="41"/>
        <v>20000</v>
      </c>
      <c r="S64" s="245">
        <f t="shared" si="41"/>
        <v>0</v>
      </c>
      <c r="T64" s="245">
        <f t="shared" si="41"/>
        <v>20492</v>
      </c>
      <c r="U64" s="245">
        <f t="shared" si="41"/>
        <v>0</v>
      </c>
      <c r="V64" s="245">
        <f t="shared" si="41"/>
        <v>0</v>
      </c>
      <c r="W64" s="245">
        <f t="shared" si="41"/>
        <v>0</v>
      </c>
      <c r="X64" s="245">
        <f t="shared" si="41"/>
        <v>0</v>
      </c>
      <c r="Y64" s="245">
        <f t="shared" si="41"/>
        <v>9100</v>
      </c>
      <c r="Z64" s="245">
        <f t="shared" si="41"/>
        <v>0</v>
      </c>
      <c r="AA64" s="245">
        <f t="shared" si="41"/>
        <v>0</v>
      </c>
      <c r="AB64" s="245">
        <f t="shared" si="41"/>
        <v>0</v>
      </c>
      <c r="AC64" s="245">
        <f t="shared" si="41"/>
        <v>0</v>
      </c>
      <c r="AD64" s="245">
        <f t="shared" si="41"/>
        <v>20000</v>
      </c>
      <c r="AE64" s="245">
        <f t="shared" si="41"/>
        <v>0</v>
      </c>
      <c r="AF64" s="245">
        <f t="shared" si="41"/>
        <v>9100</v>
      </c>
      <c r="AG64" s="245">
        <f t="shared" si="41"/>
        <v>0</v>
      </c>
      <c r="AH64" s="245">
        <f t="shared" si="41"/>
        <v>10900</v>
      </c>
      <c r="AI64" s="245">
        <f t="shared" si="41"/>
        <v>0</v>
      </c>
      <c r="AJ64" s="235"/>
      <c r="AK64" s="245"/>
      <c r="AL64" s="371">
        <f t="shared" si="2"/>
        <v>0</v>
      </c>
      <c r="AM64" s="245">
        <f t="shared" si="3"/>
        <v>0</v>
      </c>
      <c r="AN64" s="245">
        <f t="shared" si="3"/>
        <v>9100</v>
      </c>
      <c r="AO64" s="245">
        <f t="shared" si="4"/>
        <v>-9100</v>
      </c>
      <c r="AP64" s="245">
        <f t="shared" si="4"/>
        <v>0</v>
      </c>
      <c r="AQ64" s="240"/>
    </row>
    <row r="65" spans="1:188" s="236" customFormat="1" ht="49.5">
      <c r="A65" s="243">
        <f>A61+1</f>
        <v>1</v>
      </c>
      <c r="B65" s="705" t="s">
        <v>240</v>
      </c>
      <c r="C65" s="705">
        <v>1</v>
      </c>
      <c r="D65" s="8" t="s">
        <v>244</v>
      </c>
      <c r="E65" s="8" t="s">
        <v>245</v>
      </c>
      <c r="F65" s="8" t="s">
        <v>223</v>
      </c>
      <c r="G65" s="703" t="s">
        <v>246</v>
      </c>
      <c r="H65" s="700">
        <v>5752</v>
      </c>
      <c r="I65" s="235"/>
      <c r="J65" s="235">
        <v>0</v>
      </c>
      <c r="K65" s="235"/>
      <c r="L65" s="235"/>
      <c r="M65" s="6">
        <f>N65+T65</f>
        <v>5752</v>
      </c>
      <c r="N65" s="246">
        <f>O65+P65</f>
        <v>0</v>
      </c>
      <c r="O65" s="6"/>
      <c r="P65" s="6"/>
      <c r="Q65" s="6">
        <f>R65+S65</f>
        <v>5600</v>
      </c>
      <c r="R65" s="709">
        <v>5600</v>
      </c>
      <c r="S65" s="235"/>
      <c r="T65" s="6">
        <f>H65-N65</f>
        <v>5752</v>
      </c>
      <c r="U65" s="245"/>
      <c r="V65" s="245"/>
      <c r="W65" s="245"/>
      <c r="X65" s="245"/>
      <c r="Y65" s="245">
        <f>R65-2800</f>
        <v>2800</v>
      </c>
      <c r="Z65" s="245"/>
      <c r="AA65" s="245"/>
      <c r="AB65" s="245"/>
      <c r="AC65" s="245"/>
      <c r="AD65" s="246">
        <f t="shared" ref="AD65:AD67" si="42">AE65+AF65+AH65+AI65</f>
        <v>5600</v>
      </c>
      <c r="AE65" s="246">
        <f>O65+V65-U65</f>
        <v>0</v>
      </c>
      <c r="AF65" s="246">
        <v>2800</v>
      </c>
      <c r="AG65" s="246"/>
      <c r="AH65" s="246">
        <f>R65+Z65-Y65</f>
        <v>2800</v>
      </c>
      <c r="AI65" s="246">
        <f>S65+AB65-AA65</f>
        <v>0</v>
      </c>
      <c r="AJ65" s="246">
        <f>T65</f>
        <v>5752</v>
      </c>
      <c r="AK65" s="710"/>
      <c r="AL65" s="371">
        <f t="shared" si="2"/>
        <v>0</v>
      </c>
      <c r="AM65" s="246">
        <f t="shared" si="3"/>
        <v>0</v>
      </c>
      <c r="AN65" s="246">
        <f t="shared" si="3"/>
        <v>2800</v>
      </c>
      <c r="AO65" s="246">
        <f t="shared" si="4"/>
        <v>-2800</v>
      </c>
      <c r="AP65" s="246">
        <f t="shared" si="4"/>
        <v>0</v>
      </c>
      <c r="AQ65" s="710" t="s">
        <v>525</v>
      </c>
    </row>
    <row r="66" spans="1:188" s="236" customFormat="1" ht="49.5">
      <c r="A66" s="243">
        <f>A65+1</f>
        <v>2</v>
      </c>
      <c r="B66" s="705" t="s">
        <v>241</v>
      </c>
      <c r="C66" s="705">
        <v>1</v>
      </c>
      <c r="D66" s="8" t="s">
        <v>244</v>
      </c>
      <c r="E66" s="8" t="s">
        <v>245</v>
      </c>
      <c r="F66" s="8" t="s">
        <v>235</v>
      </c>
      <c r="G66" s="703" t="s">
        <v>247</v>
      </c>
      <c r="H66" s="700">
        <v>5838</v>
      </c>
      <c r="I66" s="235"/>
      <c r="J66" s="235">
        <v>0</v>
      </c>
      <c r="K66" s="235"/>
      <c r="L66" s="235"/>
      <c r="M66" s="6">
        <f t="shared" ref="M66:M67" si="43">N66+T66</f>
        <v>5838</v>
      </c>
      <c r="N66" s="246">
        <f>O66+P66</f>
        <v>0</v>
      </c>
      <c r="O66" s="6"/>
      <c r="P66" s="6"/>
      <c r="Q66" s="6">
        <f>R66+S66</f>
        <v>5700</v>
      </c>
      <c r="R66" s="709">
        <v>5700</v>
      </c>
      <c r="S66" s="235"/>
      <c r="T66" s="6">
        <f t="shared" ref="T66:T67" si="44">H66-N66</f>
        <v>5838</v>
      </c>
      <c r="U66" s="245"/>
      <c r="V66" s="245"/>
      <c r="W66" s="245"/>
      <c r="X66" s="245"/>
      <c r="Y66" s="245">
        <f>R66-3500</f>
        <v>2200</v>
      </c>
      <c r="Z66" s="245"/>
      <c r="AA66" s="245"/>
      <c r="AB66" s="245"/>
      <c r="AC66" s="245"/>
      <c r="AD66" s="246">
        <f t="shared" si="42"/>
        <v>5700</v>
      </c>
      <c r="AE66" s="246">
        <f>O66+V66-U66</f>
        <v>0</v>
      </c>
      <c r="AF66" s="246">
        <v>2200</v>
      </c>
      <c r="AG66" s="246"/>
      <c r="AH66" s="246">
        <f>R66+Z66-Y66</f>
        <v>3500</v>
      </c>
      <c r="AI66" s="246">
        <f>S66+AB66-AA66</f>
        <v>0</v>
      </c>
      <c r="AJ66" s="246">
        <f>T66</f>
        <v>5838</v>
      </c>
      <c r="AK66" s="710"/>
      <c r="AL66" s="371">
        <f t="shared" si="2"/>
        <v>0</v>
      </c>
      <c r="AM66" s="246">
        <f t="shared" si="3"/>
        <v>0</v>
      </c>
      <c r="AN66" s="246">
        <f t="shared" si="3"/>
        <v>2200</v>
      </c>
      <c r="AO66" s="246">
        <f t="shared" si="4"/>
        <v>-2200</v>
      </c>
      <c r="AP66" s="246">
        <f t="shared" si="4"/>
        <v>0</v>
      </c>
      <c r="AQ66" s="710" t="s">
        <v>525</v>
      </c>
    </row>
    <row r="67" spans="1:188" s="236" customFormat="1" ht="49.5">
      <c r="A67" s="243">
        <f t="shared" ref="A67" si="45">A66+1</f>
        <v>3</v>
      </c>
      <c r="B67" s="705" t="s">
        <v>242</v>
      </c>
      <c r="C67" s="705">
        <v>1</v>
      </c>
      <c r="D67" s="8" t="s">
        <v>244</v>
      </c>
      <c r="E67" s="8" t="s">
        <v>245</v>
      </c>
      <c r="F67" s="8" t="s">
        <v>235</v>
      </c>
      <c r="G67" s="703" t="s">
        <v>248</v>
      </c>
      <c r="H67" s="700">
        <v>8902</v>
      </c>
      <c r="I67" s="235"/>
      <c r="J67" s="235">
        <v>0</v>
      </c>
      <c r="K67" s="235"/>
      <c r="L67" s="235"/>
      <c r="M67" s="6">
        <f t="shared" si="43"/>
        <v>8902</v>
      </c>
      <c r="N67" s="246">
        <f>O67+P67</f>
        <v>0</v>
      </c>
      <c r="O67" s="6"/>
      <c r="P67" s="6"/>
      <c r="Q67" s="6">
        <f>R67+S67</f>
        <v>8700</v>
      </c>
      <c r="R67" s="709">
        <v>8700</v>
      </c>
      <c r="S67" s="235"/>
      <c r="T67" s="6">
        <f t="shared" si="44"/>
        <v>8902</v>
      </c>
      <c r="U67" s="245"/>
      <c r="V67" s="245"/>
      <c r="W67" s="245"/>
      <c r="X67" s="245"/>
      <c r="Y67" s="245">
        <f>R67-4600</f>
        <v>4100</v>
      </c>
      <c r="Z67" s="245"/>
      <c r="AA67" s="245"/>
      <c r="AB67" s="245"/>
      <c r="AC67" s="245"/>
      <c r="AD67" s="246">
        <f t="shared" si="42"/>
        <v>8700</v>
      </c>
      <c r="AE67" s="246">
        <f>O67+V67-U67</f>
        <v>0</v>
      </c>
      <c r="AF67" s="246">
        <v>4100</v>
      </c>
      <c r="AG67" s="246"/>
      <c r="AH67" s="246">
        <f>R67+Z67-Y67</f>
        <v>4600</v>
      </c>
      <c r="AI67" s="246">
        <f>S67+AB67-AA67</f>
        <v>0</v>
      </c>
      <c r="AJ67" s="246">
        <f>T67</f>
        <v>8902</v>
      </c>
      <c r="AK67" s="710"/>
      <c r="AL67" s="371">
        <f t="shared" si="2"/>
        <v>0</v>
      </c>
      <c r="AM67" s="246">
        <f t="shared" si="3"/>
        <v>0</v>
      </c>
      <c r="AN67" s="246">
        <f t="shared" si="3"/>
        <v>4100</v>
      </c>
      <c r="AO67" s="246">
        <f t="shared" si="4"/>
        <v>-4100</v>
      </c>
      <c r="AP67" s="246">
        <f t="shared" si="4"/>
        <v>0</v>
      </c>
      <c r="AQ67" s="710" t="s">
        <v>525</v>
      </c>
    </row>
    <row r="68" spans="1:188" s="234" customFormat="1" ht="31.5">
      <c r="A68" s="233" t="s">
        <v>12</v>
      </c>
      <c r="B68" s="247" t="s">
        <v>439</v>
      </c>
      <c r="C68" s="247"/>
      <c r="D68" s="248"/>
      <c r="E68" s="249"/>
      <c r="F68" s="5"/>
      <c r="G68" s="241"/>
      <c r="H68" s="250">
        <f>H75+H69+H85+H96+H119</f>
        <v>2578866</v>
      </c>
      <c r="I68" s="250">
        <f t="shared" ref="I68:AP68" si="46">I75+I69+I85+I96+I119</f>
        <v>0</v>
      </c>
      <c r="J68" s="250">
        <f t="shared" si="46"/>
        <v>158490</v>
      </c>
      <c r="K68" s="250">
        <f t="shared" si="46"/>
        <v>0</v>
      </c>
      <c r="L68" s="250">
        <f t="shared" si="46"/>
        <v>0</v>
      </c>
      <c r="M68" s="250">
        <f t="shared" si="46"/>
        <v>1962000</v>
      </c>
      <c r="N68" s="250">
        <f t="shared" si="46"/>
        <v>832000</v>
      </c>
      <c r="O68" s="250">
        <f t="shared" si="46"/>
        <v>200000</v>
      </c>
      <c r="P68" s="250">
        <f t="shared" si="46"/>
        <v>632000</v>
      </c>
      <c r="Q68" s="250">
        <f t="shared" si="46"/>
        <v>0</v>
      </c>
      <c r="R68" s="250">
        <f t="shared" si="46"/>
        <v>0</v>
      </c>
      <c r="S68" s="250">
        <f t="shared" si="46"/>
        <v>0</v>
      </c>
      <c r="T68" s="250">
        <f t="shared" si="46"/>
        <v>1490000</v>
      </c>
      <c r="U68" s="250">
        <f t="shared" si="46"/>
        <v>0</v>
      </c>
      <c r="V68" s="250">
        <f t="shared" si="46"/>
        <v>0</v>
      </c>
      <c r="W68" s="250">
        <f t="shared" si="46"/>
        <v>61140</v>
      </c>
      <c r="X68" s="250">
        <f t="shared" si="46"/>
        <v>0</v>
      </c>
      <c r="Y68" s="250">
        <f t="shared" si="46"/>
        <v>0</v>
      </c>
      <c r="Z68" s="250">
        <f t="shared" si="46"/>
        <v>0</v>
      </c>
      <c r="AA68" s="250">
        <f t="shared" si="46"/>
        <v>0</v>
      </c>
      <c r="AB68" s="250">
        <f t="shared" si="46"/>
        <v>61140</v>
      </c>
      <c r="AC68" s="250">
        <f t="shared" si="46"/>
        <v>0</v>
      </c>
      <c r="AD68" s="250">
        <f t="shared" si="46"/>
        <v>832000</v>
      </c>
      <c r="AE68" s="250">
        <f t="shared" si="46"/>
        <v>200000</v>
      </c>
      <c r="AF68" s="250">
        <f t="shared" si="46"/>
        <v>570860</v>
      </c>
      <c r="AG68" s="250">
        <f t="shared" si="46"/>
        <v>0</v>
      </c>
      <c r="AH68" s="250">
        <f t="shared" si="46"/>
        <v>0</v>
      </c>
      <c r="AI68" s="250">
        <f t="shared" si="46"/>
        <v>61140</v>
      </c>
      <c r="AJ68" s="250">
        <f t="shared" si="46"/>
        <v>1200000</v>
      </c>
      <c r="AK68" s="250">
        <f t="shared" si="46"/>
        <v>0</v>
      </c>
      <c r="AL68" s="371">
        <f t="shared" si="2"/>
        <v>0</v>
      </c>
      <c r="AM68" s="250">
        <f t="shared" si="46"/>
        <v>0</v>
      </c>
      <c r="AN68" s="250">
        <f t="shared" si="46"/>
        <v>-61140</v>
      </c>
      <c r="AO68" s="250">
        <f t="shared" si="46"/>
        <v>0</v>
      </c>
      <c r="AP68" s="250">
        <f t="shared" si="46"/>
        <v>61140</v>
      </c>
      <c r="AQ68" s="239"/>
      <c r="AR68" s="232"/>
      <c r="AS68" s="232"/>
      <c r="AT68" s="232"/>
      <c r="AU68" s="232"/>
      <c r="AV68" s="232"/>
      <c r="AW68" s="232"/>
      <c r="AX68" s="232"/>
      <c r="AY68" s="232"/>
      <c r="AZ68" s="232"/>
      <c r="BA68" s="232"/>
      <c r="BB68" s="232"/>
      <c r="BC68" s="232"/>
      <c r="BD68" s="232"/>
      <c r="BE68" s="232"/>
      <c r="BF68" s="232"/>
      <c r="BG68" s="232"/>
      <c r="BH68" s="232"/>
      <c r="BI68" s="232"/>
      <c r="BJ68" s="232"/>
      <c r="BK68" s="232"/>
      <c r="BL68" s="232"/>
      <c r="BM68" s="232"/>
      <c r="BN68" s="232"/>
      <c r="BO68" s="232"/>
      <c r="BP68" s="232"/>
      <c r="BQ68" s="232"/>
      <c r="BR68" s="232"/>
      <c r="BS68" s="232"/>
      <c r="BT68" s="232"/>
      <c r="BU68" s="232"/>
      <c r="BV68" s="232"/>
      <c r="BW68" s="232"/>
      <c r="BX68" s="232"/>
      <c r="BY68" s="232"/>
      <c r="BZ68" s="232"/>
      <c r="CA68" s="232"/>
      <c r="CB68" s="232"/>
      <c r="CC68" s="232"/>
      <c r="CD68" s="232"/>
      <c r="CE68" s="232"/>
      <c r="CF68" s="232"/>
      <c r="CG68" s="232"/>
      <c r="CH68" s="232"/>
      <c r="CI68" s="232"/>
      <c r="CJ68" s="232"/>
      <c r="CK68" s="232"/>
      <c r="CL68" s="232"/>
      <c r="CM68" s="232"/>
      <c r="CN68" s="232"/>
      <c r="CO68" s="232"/>
      <c r="CP68" s="232"/>
      <c r="CQ68" s="232"/>
      <c r="CR68" s="232"/>
      <c r="CS68" s="232"/>
      <c r="CT68" s="232"/>
      <c r="CU68" s="232"/>
      <c r="CV68" s="232"/>
      <c r="CW68" s="232"/>
      <c r="CX68" s="232"/>
      <c r="CY68" s="232"/>
      <c r="CZ68" s="232"/>
      <c r="DA68" s="232"/>
      <c r="DB68" s="232"/>
      <c r="DC68" s="232"/>
      <c r="DD68" s="232"/>
      <c r="DE68" s="232"/>
      <c r="DF68" s="232"/>
      <c r="DG68" s="232"/>
      <c r="DH68" s="232"/>
      <c r="DI68" s="232"/>
      <c r="DJ68" s="232"/>
      <c r="DK68" s="232"/>
      <c r="DL68" s="232"/>
      <c r="DM68" s="232"/>
      <c r="DN68" s="232"/>
      <c r="DO68" s="232"/>
      <c r="DP68" s="232"/>
      <c r="DQ68" s="232"/>
      <c r="DR68" s="232"/>
      <c r="DS68" s="232"/>
      <c r="DT68" s="232"/>
      <c r="DU68" s="232"/>
      <c r="DV68" s="232"/>
      <c r="DW68" s="232"/>
      <c r="DX68" s="232"/>
      <c r="DY68" s="232"/>
      <c r="DZ68" s="232"/>
      <c r="EA68" s="232"/>
      <c r="EB68" s="232"/>
      <c r="EC68" s="232"/>
      <c r="ED68" s="232"/>
      <c r="EE68" s="232"/>
      <c r="EF68" s="232"/>
      <c r="EG68" s="232"/>
      <c r="EH68" s="232"/>
      <c r="EI68" s="232"/>
      <c r="EJ68" s="232"/>
      <c r="EK68" s="232"/>
      <c r="EL68" s="232"/>
      <c r="EM68" s="232"/>
      <c r="EN68" s="232"/>
      <c r="EO68" s="232"/>
      <c r="EP68" s="232"/>
      <c r="EQ68" s="232"/>
      <c r="ER68" s="232"/>
      <c r="ES68" s="232"/>
      <c r="ET68" s="232"/>
      <c r="EU68" s="232"/>
      <c r="EV68" s="232"/>
      <c r="EW68" s="232"/>
      <c r="EX68" s="232"/>
      <c r="EY68" s="232"/>
      <c r="EZ68" s="232"/>
      <c r="FA68" s="232"/>
      <c r="FB68" s="232"/>
      <c r="FC68" s="232"/>
      <c r="FD68" s="232"/>
      <c r="FE68" s="232"/>
      <c r="FF68" s="232"/>
      <c r="FG68" s="232"/>
      <c r="FH68" s="232"/>
      <c r="FI68" s="232"/>
      <c r="FJ68" s="232"/>
      <c r="FK68" s="232"/>
      <c r="FL68" s="232"/>
      <c r="FM68" s="232"/>
      <c r="FN68" s="232"/>
      <c r="FO68" s="232"/>
      <c r="FP68" s="232"/>
      <c r="FQ68" s="232"/>
      <c r="FR68" s="232"/>
      <c r="FS68" s="232"/>
      <c r="FT68" s="232"/>
      <c r="FU68" s="232"/>
      <c r="FV68" s="232"/>
      <c r="FW68" s="232"/>
      <c r="FX68" s="232"/>
      <c r="FY68" s="232"/>
      <c r="FZ68" s="232"/>
      <c r="GA68" s="232"/>
      <c r="GB68" s="232"/>
      <c r="GC68" s="232"/>
      <c r="GD68" s="232"/>
      <c r="GE68" s="232"/>
      <c r="GF68" s="232"/>
    </row>
    <row r="69" spans="1:188" s="234" customFormat="1">
      <c r="A69" s="233" t="s">
        <v>33</v>
      </c>
      <c r="B69" s="389" t="s">
        <v>16</v>
      </c>
      <c r="C69" s="389"/>
      <c r="D69" s="384"/>
      <c r="E69" s="233"/>
      <c r="F69" s="385"/>
      <c r="G69" s="5"/>
      <c r="H69" s="371">
        <f>H70</f>
        <v>0</v>
      </c>
      <c r="I69" s="234">
        <f t="shared" ref="I69:X71" si="47">I70</f>
        <v>0</v>
      </c>
      <c r="J69" s="234">
        <f t="shared" si="47"/>
        <v>0</v>
      </c>
      <c r="K69" s="234">
        <f t="shared" si="47"/>
        <v>0</v>
      </c>
      <c r="L69" s="234">
        <f t="shared" si="47"/>
        <v>0</v>
      </c>
      <c r="M69" s="234">
        <f t="shared" si="47"/>
        <v>0</v>
      </c>
      <c r="N69" s="234">
        <f t="shared" si="47"/>
        <v>0</v>
      </c>
      <c r="O69" s="234">
        <f t="shared" si="47"/>
        <v>0</v>
      </c>
      <c r="P69" s="234">
        <f t="shared" si="47"/>
        <v>0</v>
      </c>
      <c r="Q69" s="234">
        <f t="shared" si="47"/>
        <v>0</v>
      </c>
      <c r="R69" s="234">
        <f t="shared" si="47"/>
        <v>0</v>
      </c>
      <c r="S69" s="234">
        <f t="shared" si="47"/>
        <v>0</v>
      </c>
      <c r="T69" s="234">
        <f t="shared" si="47"/>
        <v>0</v>
      </c>
      <c r="U69" s="234">
        <f t="shared" si="47"/>
        <v>0</v>
      </c>
      <c r="V69" s="234">
        <f t="shared" si="47"/>
        <v>0</v>
      </c>
      <c r="W69" s="234">
        <f t="shared" si="47"/>
        <v>0</v>
      </c>
      <c r="X69" s="234">
        <f t="shared" si="47"/>
        <v>0</v>
      </c>
      <c r="Y69" s="234">
        <f t="shared" ref="Y69:AJ71" si="48">Y70</f>
        <v>0</v>
      </c>
      <c r="Z69" s="234">
        <f t="shared" si="48"/>
        <v>0</v>
      </c>
      <c r="AA69" s="234">
        <f t="shared" si="48"/>
        <v>0</v>
      </c>
      <c r="AB69" s="234">
        <f t="shared" si="48"/>
        <v>0</v>
      </c>
      <c r="AC69" s="234">
        <f t="shared" si="48"/>
        <v>0</v>
      </c>
      <c r="AD69" s="234">
        <f t="shared" si="48"/>
        <v>0</v>
      </c>
      <c r="AE69" s="234">
        <f t="shared" si="48"/>
        <v>0</v>
      </c>
      <c r="AF69" s="234">
        <f t="shared" si="48"/>
        <v>0</v>
      </c>
      <c r="AG69" s="234">
        <f t="shared" si="48"/>
        <v>0</v>
      </c>
      <c r="AH69" s="234">
        <f t="shared" si="48"/>
        <v>0</v>
      </c>
      <c r="AI69" s="234">
        <f t="shared" si="48"/>
        <v>0</v>
      </c>
      <c r="AJ69" s="234">
        <f t="shared" si="48"/>
        <v>0</v>
      </c>
      <c r="AK69" s="250"/>
      <c r="AL69" s="371">
        <f t="shared" si="2"/>
        <v>0</v>
      </c>
      <c r="AM69" s="371">
        <f t="shared" si="3"/>
        <v>0</v>
      </c>
      <c r="AN69" s="371">
        <f t="shared" si="3"/>
        <v>0</v>
      </c>
      <c r="AO69" s="371">
        <f t="shared" si="4"/>
        <v>0</v>
      </c>
      <c r="AP69" s="371">
        <f t="shared" si="4"/>
        <v>0</v>
      </c>
      <c r="AQ69" s="239"/>
      <c r="AR69" s="232"/>
      <c r="AS69" s="232"/>
      <c r="AT69" s="232"/>
      <c r="AU69" s="232"/>
      <c r="AV69" s="232"/>
      <c r="AW69" s="232"/>
      <c r="AX69" s="232"/>
      <c r="AY69" s="232"/>
      <c r="AZ69" s="232"/>
      <c r="BA69" s="232"/>
      <c r="BB69" s="232"/>
      <c r="BC69" s="232"/>
      <c r="BD69" s="232"/>
      <c r="BE69" s="232"/>
      <c r="BF69" s="232"/>
      <c r="BG69" s="232"/>
      <c r="BH69" s="232"/>
      <c r="BI69" s="232"/>
      <c r="BJ69" s="232"/>
      <c r="BK69" s="232"/>
      <c r="BL69" s="232"/>
      <c r="BM69" s="232"/>
      <c r="BN69" s="232"/>
      <c r="BO69" s="232"/>
      <c r="BP69" s="232"/>
      <c r="BQ69" s="232"/>
      <c r="BR69" s="232"/>
      <c r="BS69" s="232"/>
      <c r="BT69" s="232"/>
      <c r="BU69" s="232"/>
      <c r="BV69" s="232"/>
      <c r="BW69" s="232"/>
      <c r="BX69" s="232"/>
      <c r="BY69" s="232"/>
      <c r="BZ69" s="232"/>
      <c r="CA69" s="232"/>
      <c r="CB69" s="232"/>
      <c r="CC69" s="232"/>
      <c r="CD69" s="232"/>
      <c r="CE69" s="232"/>
      <c r="CF69" s="232"/>
      <c r="CG69" s="232"/>
      <c r="CH69" s="232"/>
      <c r="CI69" s="232"/>
      <c r="CJ69" s="232"/>
      <c r="CK69" s="232"/>
      <c r="CL69" s="232"/>
      <c r="CM69" s="232"/>
      <c r="CN69" s="232"/>
      <c r="CO69" s="232"/>
      <c r="CP69" s="232"/>
      <c r="CQ69" s="232"/>
      <c r="CR69" s="232"/>
      <c r="CS69" s="232"/>
      <c r="CT69" s="232"/>
      <c r="CU69" s="232"/>
      <c r="CV69" s="232"/>
      <c r="CW69" s="232"/>
      <c r="CX69" s="232"/>
      <c r="CY69" s="232"/>
      <c r="CZ69" s="232"/>
      <c r="DA69" s="232"/>
      <c r="DB69" s="232"/>
      <c r="DC69" s="232"/>
      <c r="DD69" s="232"/>
      <c r="DE69" s="232"/>
      <c r="DF69" s="232"/>
      <c r="DG69" s="232"/>
      <c r="DH69" s="232"/>
      <c r="DI69" s="232"/>
      <c r="DJ69" s="232"/>
      <c r="DK69" s="232"/>
      <c r="DL69" s="232"/>
      <c r="DM69" s="232"/>
      <c r="DN69" s="232"/>
      <c r="DO69" s="232"/>
      <c r="DP69" s="232"/>
      <c r="DQ69" s="232"/>
      <c r="DR69" s="232"/>
      <c r="DS69" s="232"/>
      <c r="DT69" s="232"/>
      <c r="DU69" s="232"/>
      <c r="DV69" s="232"/>
      <c r="DW69" s="232"/>
      <c r="DX69" s="232"/>
      <c r="DY69" s="232"/>
      <c r="DZ69" s="232"/>
      <c r="EA69" s="232"/>
      <c r="EB69" s="232"/>
      <c r="EC69" s="232"/>
      <c r="ED69" s="232"/>
      <c r="EE69" s="232"/>
      <c r="EF69" s="232"/>
      <c r="EG69" s="232"/>
      <c r="EH69" s="232"/>
      <c r="EI69" s="232"/>
      <c r="EJ69" s="232"/>
      <c r="EK69" s="232"/>
      <c r="EL69" s="232"/>
      <c r="EM69" s="232"/>
      <c r="EN69" s="232"/>
      <c r="EO69" s="232"/>
      <c r="EP69" s="232"/>
      <c r="EQ69" s="232"/>
      <c r="ER69" s="232"/>
      <c r="ES69" s="232"/>
      <c r="ET69" s="232"/>
      <c r="EU69" s="232"/>
      <c r="EV69" s="232"/>
      <c r="EW69" s="232"/>
      <c r="EX69" s="232"/>
      <c r="EY69" s="232"/>
      <c r="EZ69" s="232"/>
      <c r="FA69" s="232"/>
      <c r="FB69" s="232"/>
      <c r="FC69" s="232"/>
      <c r="FD69" s="232"/>
      <c r="FE69" s="232"/>
      <c r="FF69" s="232"/>
      <c r="FG69" s="232"/>
      <c r="FH69" s="232"/>
      <c r="FI69" s="232"/>
      <c r="FJ69" s="232"/>
      <c r="FK69" s="232"/>
      <c r="FL69" s="232"/>
      <c r="FM69" s="232"/>
      <c r="FN69" s="232"/>
      <c r="FO69" s="232"/>
      <c r="FP69" s="232"/>
      <c r="FQ69" s="232"/>
      <c r="FR69" s="232"/>
      <c r="FS69" s="232"/>
      <c r="FT69" s="232"/>
      <c r="FU69" s="232"/>
      <c r="FV69" s="232"/>
      <c r="FW69" s="232"/>
      <c r="FX69" s="232"/>
      <c r="FY69" s="232"/>
      <c r="FZ69" s="232"/>
      <c r="GA69" s="232"/>
      <c r="GB69" s="232"/>
      <c r="GC69" s="232"/>
      <c r="GD69" s="232"/>
      <c r="GE69" s="232"/>
      <c r="GF69" s="232"/>
    </row>
    <row r="70" spans="1:188" s="234" customFormat="1" ht="31.5">
      <c r="A70" s="5" t="s">
        <v>438</v>
      </c>
      <c r="B70" s="389" t="s">
        <v>30</v>
      </c>
      <c r="C70" s="389"/>
      <c r="D70" s="384"/>
      <c r="E70" s="233"/>
      <c r="F70" s="385"/>
      <c r="G70" s="5"/>
      <c r="H70" s="371">
        <f>H71</f>
        <v>0</v>
      </c>
      <c r="I70" s="371">
        <f t="shared" si="47"/>
        <v>0</v>
      </c>
      <c r="J70" s="371">
        <f t="shared" si="47"/>
        <v>0</v>
      </c>
      <c r="K70" s="234">
        <f t="shared" si="47"/>
        <v>0</v>
      </c>
      <c r="L70" s="234">
        <f t="shared" si="47"/>
        <v>0</v>
      </c>
      <c r="M70" s="234">
        <f t="shared" si="47"/>
        <v>0</v>
      </c>
      <c r="N70" s="234">
        <f t="shared" si="47"/>
        <v>0</v>
      </c>
      <c r="O70" s="234">
        <f t="shared" si="47"/>
        <v>0</v>
      </c>
      <c r="P70" s="234">
        <f t="shared" si="47"/>
        <v>0</v>
      </c>
      <c r="Q70" s="234">
        <f t="shared" si="47"/>
        <v>0</v>
      </c>
      <c r="R70" s="234">
        <f t="shared" si="47"/>
        <v>0</v>
      </c>
      <c r="S70" s="234">
        <f t="shared" si="47"/>
        <v>0</v>
      </c>
      <c r="T70" s="234">
        <f t="shared" si="47"/>
        <v>0</v>
      </c>
      <c r="U70" s="234">
        <f t="shared" si="47"/>
        <v>0</v>
      </c>
      <c r="V70" s="234">
        <f t="shared" si="47"/>
        <v>0</v>
      </c>
      <c r="W70" s="234">
        <f t="shared" si="47"/>
        <v>0</v>
      </c>
      <c r="X70" s="234">
        <f t="shared" si="47"/>
        <v>0</v>
      </c>
      <c r="Y70" s="234">
        <f t="shared" si="48"/>
        <v>0</v>
      </c>
      <c r="Z70" s="234">
        <f t="shared" si="48"/>
        <v>0</v>
      </c>
      <c r="AA70" s="234">
        <f t="shared" si="48"/>
        <v>0</v>
      </c>
      <c r="AB70" s="234">
        <f t="shared" si="48"/>
        <v>0</v>
      </c>
      <c r="AC70" s="234">
        <f t="shared" si="48"/>
        <v>0</v>
      </c>
      <c r="AD70" s="234">
        <f t="shared" si="48"/>
        <v>0</v>
      </c>
      <c r="AE70" s="234">
        <f t="shared" si="48"/>
        <v>0</v>
      </c>
      <c r="AF70" s="234">
        <f t="shared" si="48"/>
        <v>0</v>
      </c>
      <c r="AG70" s="234">
        <f t="shared" si="48"/>
        <v>0</v>
      </c>
      <c r="AH70" s="234">
        <f t="shared" si="48"/>
        <v>0</v>
      </c>
      <c r="AI70" s="234">
        <f t="shared" si="48"/>
        <v>0</v>
      </c>
      <c r="AJ70" s="234">
        <f t="shared" si="48"/>
        <v>0</v>
      </c>
      <c r="AK70" s="250"/>
      <c r="AL70" s="371">
        <f t="shared" si="2"/>
        <v>0</v>
      </c>
      <c r="AM70" s="371">
        <f t="shared" si="3"/>
        <v>0</v>
      </c>
      <c r="AN70" s="371">
        <f t="shared" si="3"/>
        <v>0</v>
      </c>
      <c r="AO70" s="371">
        <f t="shared" si="4"/>
        <v>0</v>
      </c>
      <c r="AP70" s="371">
        <f t="shared" si="4"/>
        <v>0</v>
      </c>
      <c r="AQ70" s="239"/>
      <c r="AR70" s="232"/>
      <c r="AS70" s="232"/>
      <c r="AT70" s="232"/>
      <c r="AU70" s="232"/>
      <c r="AV70" s="232"/>
      <c r="AW70" s="232"/>
      <c r="AX70" s="232"/>
      <c r="AY70" s="232"/>
      <c r="AZ70" s="232"/>
      <c r="BA70" s="232"/>
      <c r="BB70" s="232"/>
      <c r="BC70" s="232"/>
      <c r="BD70" s="232"/>
      <c r="BE70" s="232"/>
      <c r="BF70" s="232"/>
      <c r="BG70" s="232"/>
      <c r="BH70" s="232"/>
      <c r="BI70" s="232"/>
      <c r="BJ70" s="232"/>
      <c r="BK70" s="232"/>
      <c r="BL70" s="232"/>
      <c r="BM70" s="232"/>
      <c r="BN70" s="232"/>
      <c r="BO70" s="232"/>
      <c r="BP70" s="232"/>
      <c r="BQ70" s="232"/>
      <c r="BR70" s="232"/>
      <c r="BS70" s="232"/>
      <c r="BT70" s="232"/>
      <c r="BU70" s="232"/>
      <c r="BV70" s="232"/>
      <c r="BW70" s="232"/>
      <c r="BX70" s="232"/>
      <c r="BY70" s="232"/>
      <c r="BZ70" s="232"/>
      <c r="CA70" s="232"/>
      <c r="CB70" s="232"/>
      <c r="CC70" s="232"/>
      <c r="CD70" s="232"/>
      <c r="CE70" s="232"/>
      <c r="CF70" s="232"/>
      <c r="CG70" s="232"/>
      <c r="CH70" s="232"/>
      <c r="CI70" s="232"/>
      <c r="CJ70" s="232"/>
      <c r="CK70" s="232"/>
      <c r="CL70" s="232"/>
      <c r="CM70" s="232"/>
      <c r="CN70" s="232"/>
      <c r="CO70" s="232"/>
      <c r="CP70" s="232"/>
      <c r="CQ70" s="232"/>
      <c r="CR70" s="232"/>
      <c r="CS70" s="232"/>
      <c r="CT70" s="232"/>
      <c r="CU70" s="232"/>
      <c r="CV70" s="232"/>
      <c r="CW70" s="232"/>
      <c r="CX70" s="232"/>
      <c r="CY70" s="232"/>
      <c r="CZ70" s="232"/>
      <c r="DA70" s="232"/>
      <c r="DB70" s="232"/>
      <c r="DC70" s="232"/>
      <c r="DD70" s="232"/>
      <c r="DE70" s="232"/>
      <c r="DF70" s="232"/>
      <c r="DG70" s="232"/>
      <c r="DH70" s="232"/>
      <c r="DI70" s="232"/>
      <c r="DJ70" s="232"/>
      <c r="DK70" s="232"/>
      <c r="DL70" s="232"/>
      <c r="DM70" s="232"/>
      <c r="DN70" s="232"/>
      <c r="DO70" s="232"/>
      <c r="DP70" s="232"/>
      <c r="DQ70" s="232"/>
      <c r="DR70" s="232"/>
      <c r="DS70" s="232"/>
      <c r="DT70" s="232"/>
      <c r="DU70" s="232"/>
      <c r="DV70" s="232"/>
      <c r="DW70" s="232"/>
      <c r="DX70" s="232"/>
      <c r="DY70" s="232"/>
      <c r="DZ70" s="232"/>
      <c r="EA70" s="232"/>
      <c r="EB70" s="232"/>
      <c r="EC70" s="232"/>
      <c r="ED70" s="232"/>
      <c r="EE70" s="232"/>
      <c r="EF70" s="232"/>
      <c r="EG70" s="232"/>
      <c r="EH70" s="232"/>
      <c r="EI70" s="232"/>
      <c r="EJ70" s="232"/>
      <c r="EK70" s="232"/>
      <c r="EL70" s="232"/>
      <c r="EM70" s="232"/>
      <c r="EN70" s="232"/>
      <c r="EO70" s="232"/>
      <c r="EP70" s="232"/>
      <c r="EQ70" s="232"/>
      <c r="ER70" s="232"/>
      <c r="ES70" s="232"/>
      <c r="ET70" s="232"/>
      <c r="EU70" s="232"/>
      <c r="EV70" s="232"/>
      <c r="EW70" s="232"/>
      <c r="EX70" s="232"/>
      <c r="EY70" s="232"/>
      <c r="EZ70" s="232"/>
      <c r="FA70" s="232"/>
      <c r="FB70" s="232"/>
      <c r="FC70" s="232"/>
      <c r="FD70" s="232"/>
      <c r="FE70" s="232"/>
      <c r="FF70" s="232"/>
      <c r="FG70" s="232"/>
      <c r="FH70" s="232"/>
      <c r="FI70" s="232"/>
      <c r="FJ70" s="232"/>
      <c r="FK70" s="232"/>
      <c r="FL70" s="232"/>
      <c r="FM70" s="232"/>
      <c r="FN70" s="232"/>
      <c r="FO70" s="232"/>
      <c r="FP70" s="232"/>
      <c r="FQ70" s="232"/>
      <c r="FR70" s="232"/>
      <c r="FS70" s="232"/>
      <c r="FT70" s="232"/>
      <c r="FU70" s="232"/>
      <c r="FV70" s="232"/>
      <c r="FW70" s="232"/>
      <c r="FX70" s="232"/>
      <c r="FY70" s="232"/>
      <c r="FZ70" s="232"/>
      <c r="GA70" s="232"/>
      <c r="GB70" s="232"/>
      <c r="GC70" s="232"/>
      <c r="GD70" s="232"/>
      <c r="GE70" s="232"/>
      <c r="GF70" s="232"/>
    </row>
    <row r="71" spans="1:188" s="234" customFormat="1">
      <c r="A71" s="233"/>
      <c r="B71" s="389" t="s">
        <v>28</v>
      </c>
      <c r="C71" s="389"/>
      <c r="D71" s="384"/>
      <c r="E71" s="233"/>
      <c r="F71" s="385"/>
      <c r="G71" s="5"/>
      <c r="H71" s="371">
        <f>H72</f>
        <v>0</v>
      </c>
      <c r="I71" s="371">
        <f t="shared" si="47"/>
        <v>0</v>
      </c>
      <c r="J71" s="371">
        <f t="shared" si="47"/>
        <v>0</v>
      </c>
      <c r="K71" s="234">
        <f t="shared" si="47"/>
        <v>0</v>
      </c>
      <c r="L71" s="234">
        <f t="shared" si="47"/>
        <v>0</v>
      </c>
      <c r="M71" s="234">
        <f t="shared" si="47"/>
        <v>0</v>
      </c>
      <c r="N71" s="234">
        <f>SUM(N72:N74)</f>
        <v>0</v>
      </c>
      <c r="O71" s="234">
        <f t="shared" ref="O71:AI71" si="49">SUM(O72:O74)</f>
        <v>0</v>
      </c>
      <c r="P71" s="234">
        <f t="shared" si="49"/>
        <v>0</v>
      </c>
      <c r="Q71" s="234">
        <f t="shared" si="49"/>
        <v>0</v>
      </c>
      <c r="R71" s="234">
        <f t="shared" si="49"/>
        <v>0</v>
      </c>
      <c r="S71" s="234">
        <f t="shared" si="49"/>
        <v>0</v>
      </c>
      <c r="T71" s="234">
        <f t="shared" si="49"/>
        <v>0</v>
      </c>
      <c r="U71" s="234">
        <f t="shared" si="49"/>
        <v>0</v>
      </c>
      <c r="V71" s="234">
        <f t="shared" si="49"/>
        <v>0</v>
      </c>
      <c r="W71" s="234">
        <f t="shared" si="49"/>
        <v>0</v>
      </c>
      <c r="X71" s="234">
        <f t="shared" si="49"/>
        <v>0</v>
      </c>
      <c r="Y71" s="234">
        <f t="shared" si="49"/>
        <v>0</v>
      </c>
      <c r="Z71" s="234">
        <f t="shared" si="49"/>
        <v>0</v>
      </c>
      <c r="AA71" s="234">
        <f t="shared" si="49"/>
        <v>0</v>
      </c>
      <c r="AB71" s="234">
        <f t="shared" si="49"/>
        <v>0</v>
      </c>
      <c r="AC71" s="234">
        <f t="shared" si="49"/>
        <v>0</v>
      </c>
      <c r="AD71" s="234">
        <f t="shared" si="49"/>
        <v>0</v>
      </c>
      <c r="AE71" s="234">
        <f t="shared" si="49"/>
        <v>0</v>
      </c>
      <c r="AF71" s="234">
        <f t="shared" si="49"/>
        <v>0</v>
      </c>
      <c r="AG71" s="234">
        <f t="shared" si="49"/>
        <v>0</v>
      </c>
      <c r="AH71" s="234">
        <f t="shared" si="49"/>
        <v>0</v>
      </c>
      <c r="AI71" s="234">
        <f t="shared" si="49"/>
        <v>0</v>
      </c>
      <c r="AJ71" s="234">
        <f t="shared" si="48"/>
        <v>0</v>
      </c>
      <c r="AK71" s="250"/>
      <c r="AL71" s="371">
        <f t="shared" si="2"/>
        <v>0</v>
      </c>
      <c r="AM71" s="371">
        <f t="shared" si="3"/>
        <v>0</v>
      </c>
      <c r="AN71" s="371">
        <f t="shared" si="3"/>
        <v>0</v>
      </c>
      <c r="AO71" s="371">
        <f t="shared" si="4"/>
        <v>0</v>
      </c>
      <c r="AP71" s="371">
        <f t="shared" si="4"/>
        <v>0</v>
      </c>
      <c r="AQ71" s="239"/>
      <c r="AR71" s="232"/>
      <c r="AS71" s="232"/>
      <c r="AT71" s="232"/>
      <c r="AU71" s="232"/>
      <c r="AV71" s="232"/>
      <c r="AW71" s="232"/>
      <c r="AX71" s="232"/>
      <c r="AY71" s="232"/>
      <c r="AZ71" s="232"/>
      <c r="BA71" s="232"/>
      <c r="BB71" s="232"/>
      <c r="BC71" s="232"/>
      <c r="BD71" s="232"/>
      <c r="BE71" s="232"/>
      <c r="BF71" s="232"/>
      <c r="BG71" s="232"/>
      <c r="BH71" s="232"/>
      <c r="BI71" s="232"/>
      <c r="BJ71" s="232"/>
      <c r="BK71" s="232"/>
      <c r="BL71" s="232"/>
      <c r="BM71" s="232"/>
      <c r="BN71" s="232"/>
      <c r="BO71" s="232"/>
      <c r="BP71" s="232"/>
      <c r="BQ71" s="232"/>
      <c r="BR71" s="232"/>
      <c r="BS71" s="232"/>
      <c r="BT71" s="232"/>
      <c r="BU71" s="232"/>
      <c r="BV71" s="232"/>
      <c r="BW71" s="232"/>
      <c r="BX71" s="232"/>
      <c r="BY71" s="232"/>
      <c r="BZ71" s="232"/>
      <c r="CA71" s="232"/>
      <c r="CB71" s="232"/>
      <c r="CC71" s="232"/>
      <c r="CD71" s="232"/>
      <c r="CE71" s="232"/>
      <c r="CF71" s="232"/>
      <c r="CG71" s="232"/>
      <c r="CH71" s="232"/>
      <c r="CI71" s="232"/>
      <c r="CJ71" s="232"/>
      <c r="CK71" s="232"/>
      <c r="CL71" s="232"/>
      <c r="CM71" s="232"/>
      <c r="CN71" s="232"/>
      <c r="CO71" s="232"/>
      <c r="CP71" s="232"/>
      <c r="CQ71" s="232"/>
      <c r="CR71" s="232"/>
      <c r="CS71" s="232"/>
      <c r="CT71" s="232"/>
      <c r="CU71" s="232"/>
      <c r="CV71" s="232"/>
      <c r="CW71" s="232"/>
      <c r="CX71" s="232"/>
      <c r="CY71" s="232"/>
      <c r="CZ71" s="232"/>
      <c r="DA71" s="232"/>
      <c r="DB71" s="232"/>
      <c r="DC71" s="232"/>
      <c r="DD71" s="232"/>
      <c r="DE71" s="232"/>
      <c r="DF71" s="232"/>
      <c r="DG71" s="232"/>
      <c r="DH71" s="232"/>
      <c r="DI71" s="232"/>
      <c r="DJ71" s="232"/>
      <c r="DK71" s="232"/>
      <c r="DL71" s="232"/>
      <c r="DM71" s="232"/>
      <c r="DN71" s="232"/>
      <c r="DO71" s="232"/>
      <c r="DP71" s="232"/>
      <c r="DQ71" s="232"/>
      <c r="DR71" s="232"/>
      <c r="DS71" s="232"/>
      <c r="DT71" s="232"/>
      <c r="DU71" s="232"/>
      <c r="DV71" s="232"/>
      <c r="DW71" s="232"/>
      <c r="DX71" s="232"/>
      <c r="DY71" s="232"/>
      <c r="DZ71" s="232"/>
      <c r="EA71" s="232"/>
      <c r="EB71" s="232"/>
      <c r="EC71" s="232"/>
      <c r="ED71" s="232"/>
      <c r="EE71" s="232"/>
      <c r="EF71" s="232"/>
      <c r="EG71" s="232"/>
      <c r="EH71" s="232"/>
      <c r="EI71" s="232"/>
      <c r="EJ71" s="232"/>
      <c r="EK71" s="232"/>
      <c r="EL71" s="232"/>
      <c r="EM71" s="232"/>
      <c r="EN71" s="232"/>
      <c r="EO71" s="232"/>
      <c r="EP71" s="232"/>
      <c r="EQ71" s="232"/>
      <c r="ER71" s="232"/>
      <c r="ES71" s="232"/>
      <c r="ET71" s="232"/>
      <c r="EU71" s="232"/>
      <c r="EV71" s="232"/>
      <c r="EW71" s="232"/>
      <c r="EX71" s="232"/>
      <c r="EY71" s="232"/>
      <c r="EZ71" s="232"/>
      <c r="FA71" s="232"/>
      <c r="FB71" s="232"/>
      <c r="FC71" s="232"/>
      <c r="FD71" s="232"/>
      <c r="FE71" s="232"/>
      <c r="FF71" s="232"/>
      <c r="FG71" s="232"/>
      <c r="FH71" s="232"/>
      <c r="FI71" s="232"/>
      <c r="FJ71" s="232"/>
      <c r="FK71" s="232"/>
      <c r="FL71" s="232"/>
      <c r="FM71" s="232"/>
      <c r="FN71" s="232"/>
      <c r="FO71" s="232"/>
      <c r="FP71" s="232"/>
      <c r="FQ71" s="232"/>
      <c r="FR71" s="232"/>
      <c r="FS71" s="232"/>
      <c r="FT71" s="232"/>
      <c r="FU71" s="232"/>
      <c r="FV71" s="232"/>
      <c r="FW71" s="232"/>
      <c r="FX71" s="232"/>
      <c r="FY71" s="232"/>
      <c r="FZ71" s="232"/>
      <c r="GA71" s="232"/>
      <c r="GB71" s="232"/>
      <c r="GC71" s="232"/>
      <c r="GD71" s="232"/>
      <c r="GE71" s="232"/>
      <c r="GF71" s="232"/>
    </row>
    <row r="72" spans="1:188" s="500" customFormat="1" ht="82.5" hidden="1" customHeight="1">
      <c r="A72" s="490"/>
      <c r="B72" s="491"/>
      <c r="C72" s="491"/>
      <c r="D72" s="492"/>
      <c r="E72" s="492"/>
      <c r="F72" s="493"/>
      <c r="G72" s="492"/>
      <c r="H72" s="494"/>
      <c r="I72" s="495"/>
      <c r="J72" s="495"/>
      <c r="K72" s="495"/>
      <c r="L72" s="495"/>
      <c r="M72" s="495"/>
      <c r="N72" s="456"/>
      <c r="O72" s="497"/>
      <c r="P72" s="497"/>
      <c r="Q72" s="6"/>
      <c r="R72" s="497"/>
      <c r="S72" s="497"/>
      <c r="T72" s="496"/>
      <c r="U72" s="497"/>
      <c r="V72" s="497"/>
      <c r="W72" s="497"/>
      <c r="X72" s="496"/>
      <c r="Y72" s="497"/>
      <c r="Z72" s="497"/>
      <c r="AA72" s="497"/>
      <c r="AB72" s="497"/>
      <c r="AC72" s="497"/>
      <c r="AD72" s="494"/>
      <c r="AE72" s="494"/>
      <c r="AF72" s="494"/>
      <c r="AG72" s="494"/>
      <c r="AH72" s="494"/>
      <c r="AI72" s="494"/>
      <c r="AJ72" s="494"/>
      <c r="AK72" s="498"/>
      <c r="AL72" s="672"/>
      <c r="AM72" s="494"/>
      <c r="AN72" s="494"/>
      <c r="AO72" s="494"/>
      <c r="AP72" s="494"/>
      <c r="AQ72" s="498"/>
      <c r="AR72" s="499"/>
      <c r="AS72" s="499"/>
      <c r="AT72" s="499"/>
      <c r="AU72" s="499"/>
      <c r="AV72" s="499"/>
      <c r="AW72" s="499"/>
      <c r="AX72" s="499"/>
      <c r="AY72" s="499"/>
      <c r="AZ72" s="499"/>
      <c r="BA72" s="499"/>
      <c r="BB72" s="499"/>
      <c r="BC72" s="499"/>
      <c r="BD72" s="499"/>
      <c r="BE72" s="499"/>
      <c r="BF72" s="499"/>
      <c r="BG72" s="499"/>
      <c r="BH72" s="499"/>
      <c r="BI72" s="499"/>
      <c r="BJ72" s="499"/>
      <c r="BK72" s="499"/>
      <c r="BL72" s="499"/>
      <c r="BM72" s="499"/>
      <c r="BN72" s="499"/>
      <c r="BO72" s="499"/>
      <c r="BP72" s="499"/>
      <c r="BQ72" s="499"/>
      <c r="BR72" s="499"/>
      <c r="BS72" s="499"/>
      <c r="BT72" s="499"/>
      <c r="BU72" s="499"/>
      <c r="BV72" s="499"/>
      <c r="BW72" s="499"/>
      <c r="BX72" s="499"/>
      <c r="BY72" s="499"/>
      <c r="BZ72" s="499"/>
      <c r="CA72" s="499"/>
      <c r="CB72" s="499"/>
      <c r="CC72" s="499"/>
      <c r="CD72" s="499"/>
      <c r="CE72" s="499"/>
      <c r="CF72" s="499"/>
      <c r="CG72" s="499"/>
      <c r="CH72" s="499"/>
      <c r="CI72" s="499"/>
      <c r="CJ72" s="499"/>
      <c r="CK72" s="499"/>
      <c r="CL72" s="499"/>
      <c r="CM72" s="499"/>
      <c r="CN72" s="499"/>
      <c r="CO72" s="499"/>
      <c r="CP72" s="499"/>
      <c r="CQ72" s="499"/>
      <c r="CR72" s="499"/>
      <c r="CS72" s="499"/>
      <c r="CT72" s="499"/>
      <c r="CU72" s="499"/>
      <c r="CV72" s="499"/>
      <c r="CW72" s="499"/>
      <c r="CX72" s="499"/>
      <c r="CY72" s="499"/>
      <c r="CZ72" s="499"/>
      <c r="DA72" s="499"/>
      <c r="DB72" s="499"/>
      <c r="DC72" s="499"/>
      <c r="DD72" s="499"/>
      <c r="DE72" s="499"/>
      <c r="DF72" s="499"/>
      <c r="DG72" s="499"/>
      <c r="DH72" s="499"/>
      <c r="DI72" s="499"/>
      <c r="DJ72" s="499"/>
      <c r="DK72" s="499"/>
      <c r="DL72" s="499"/>
      <c r="DM72" s="499"/>
      <c r="DN72" s="499"/>
      <c r="DO72" s="499"/>
      <c r="DP72" s="499"/>
      <c r="DQ72" s="499"/>
      <c r="DR72" s="499"/>
      <c r="DS72" s="499"/>
      <c r="DT72" s="499"/>
      <c r="DU72" s="499"/>
      <c r="DV72" s="499"/>
      <c r="DW72" s="499"/>
      <c r="DX72" s="499"/>
      <c r="DY72" s="499"/>
      <c r="DZ72" s="499"/>
      <c r="EA72" s="499"/>
      <c r="EB72" s="499"/>
      <c r="EC72" s="499"/>
      <c r="ED72" s="499"/>
      <c r="EE72" s="499"/>
      <c r="EF72" s="499"/>
      <c r="EG72" s="499"/>
      <c r="EH72" s="499"/>
      <c r="EI72" s="499"/>
      <c r="EJ72" s="499"/>
      <c r="EK72" s="499"/>
      <c r="EL72" s="499"/>
      <c r="EM72" s="499"/>
      <c r="EN72" s="499"/>
      <c r="EO72" s="499"/>
      <c r="EP72" s="499"/>
      <c r="EQ72" s="499"/>
      <c r="ER72" s="499"/>
      <c r="ES72" s="499"/>
      <c r="ET72" s="499"/>
      <c r="EU72" s="499"/>
      <c r="EV72" s="499"/>
      <c r="EW72" s="499"/>
      <c r="EX72" s="499"/>
      <c r="EY72" s="499"/>
      <c r="EZ72" s="499"/>
      <c r="FA72" s="499"/>
      <c r="FB72" s="499"/>
      <c r="FC72" s="499"/>
      <c r="FD72" s="499"/>
      <c r="FE72" s="499"/>
      <c r="FF72" s="499"/>
      <c r="FG72" s="499"/>
      <c r="FH72" s="499"/>
      <c r="FI72" s="499"/>
      <c r="FJ72" s="499"/>
      <c r="FK72" s="499"/>
      <c r="FL72" s="499"/>
      <c r="FM72" s="499"/>
      <c r="FN72" s="499"/>
      <c r="FO72" s="499"/>
      <c r="FP72" s="499"/>
      <c r="FQ72" s="499"/>
      <c r="FR72" s="499"/>
      <c r="FS72" s="499"/>
      <c r="FT72" s="499"/>
      <c r="FU72" s="499"/>
      <c r="FV72" s="499"/>
      <c r="FW72" s="499"/>
      <c r="FX72" s="499"/>
      <c r="FY72" s="499"/>
      <c r="FZ72" s="499"/>
      <c r="GA72" s="499"/>
      <c r="GB72" s="499"/>
      <c r="GC72" s="499"/>
      <c r="GD72" s="499"/>
      <c r="GE72" s="499"/>
      <c r="GF72" s="499"/>
    </row>
    <row r="73" spans="1:188" s="509" customFormat="1" hidden="1">
      <c r="A73" s="501"/>
      <c r="B73" s="502"/>
      <c r="C73" s="502"/>
      <c r="D73" s="507"/>
      <c r="E73" s="507"/>
      <c r="F73" s="507"/>
      <c r="G73" s="507"/>
      <c r="H73" s="503"/>
      <c r="I73" s="504"/>
      <c r="J73" s="504"/>
      <c r="K73" s="504"/>
      <c r="L73" s="504"/>
      <c r="M73" s="504"/>
      <c r="N73" s="456"/>
      <c r="O73" s="506"/>
      <c r="P73" s="505"/>
      <c r="Q73" s="6"/>
      <c r="R73" s="506"/>
      <c r="S73" s="506"/>
      <c r="T73" s="504"/>
      <c r="U73" s="506"/>
      <c r="V73" s="506"/>
      <c r="W73" s="505"/>
      <c r="X73" s="506"/>
      <c r="Y73" s="506"/>
      <c r="Z73" s="506"/>
      <c r="AA73" s="506"/>
      <c r="AB73" s="506"/>
      <c r="AC73" s="506"/>
      <c r="AD73" s="503"/>
      <c r="AE73" s="503"/>
      <c r="AF73" s="503"/>
      <c r="AG73" s="503"/>
      <c r="AH73" s="503"/>
      <c r="AI73" s="503"/>
      <c r="AJ73" s="503"/>
      <c r="AK73" s="1215"/>
      <c r="AL73" s="673"/>
      <c r="AM73" s="503"/>
      <c r="AN73" s="503"/>
      <c r="AO73" s="503"/>
      <c r="AP73" s="503"/>
      <c r="AQ73" s="1215"/>
      <c r="AR73" s="508"/>
      <c r="AS73" s="508"/>
      <c r="AT73" s="508"/>
      <c r="AU73" s="508"/>
      <c r="AV73" s="508"/>
      <c r="AW73" s="508"/>
      <c r="AX73" s="508"/>
      <c r="AY73" s="508"/>
      <c r="AZ73" s="508"/>
      <c r="BA73" s="508"/>
      <c r="BB73" s="508"/>
      <c r="BC73" s="508"/>
      <c r="BD73" s="508"/>
      <c r="BE73" s="508"/>
      <c r="BF73" s="508"/>
      <c r="BG73" s="508"/>
      <c r="BH73" s="508"/>
      <c r="BI73" s="508"/>
      <c r="BJ73" s="508"/>
      <c r="BK73" s="508"/>
      <c r="BL73" s="508"/>
      <c r="BM73" s="508"/>
      <c r="BN73" s="508"/>
      <c r="BO73" s="508"/>
      <c r="BP73" s="508"/>
      <c r="BQ73" s="508"/>
      <c r="BR73" s="508"/>
      <c r="BS73" s="508"/>
      <c r="BT73" s="508"/>
      <c r="BU73" s="508"/>
      <c r="BV73" s="508"/>
      <c r="BW73" s="508"/>
      <c r="BX73" s="508"/>
      <c r="BY73" s="508"/>
      <c r="BZ73" s="508"/>
      <c r="CA73" s="508"/>
      <c r="CB73" s="508"/>
      <c r="CC73" s="508"/>
      <c r="CD73" s="508"/>
      <c r="CE73" s="508"/>
      <c r="CF73" s="508"/>
      <c r="CG73" s="508"/>
      <c r="CH73" s="508"/>
      <c r="CI73" s="508"/>
      <c r="CJ73" s="508"/>
      <c r="CK73" s="508"/>
      <c r="CL73" s="508"/>
      <c r="CM73" s="508"/>
      <c r="CN73" s="508"/>
      <c r="CO73" s="508"/>
      <c r="CP73" s="508"/>
      <c r="CQ73" s="508"/>
      <c r="CR73" s="508"/>
      <c r="CS73" s="508"/>
      <c r="CT73" s="508"/>
      <c r="CU73" s="508"/>
      <c r="CV73" s="508"/>
      <c r="CW73" s="508"/>
      <c r="CX73" s="508"/>
      <c r="CY73" s="508"/>
      <c r="CZ73" s="508"/>
      <c r="DA73" s="508"/>
      <c r="DB73" s="508"/>
      <c r="DC73" s="508"/>
      <c r="DD73" s="508"/>
      <c r="DE73" s="508"/>
      <c r="DF73" s="508"/>
      <c r="DG73" s="508"/>
      <c r="DH73" s="508"/>
      <c r="DI73" s="508"/>
      <c r="DJ73" s="508"/>
      <c r="DK73" s="508"/>
      <c r="DL73" s="508"/>
      <c r="DM73" s="508"/>
      <c r="DN73" s="508"/>
      <c r="DO73" s="508"/>
      <c r="DP73" s="508"/>
      <c r="DQ73" s="508"/>
      <c r="DR73" s="508"/>
      <c r="DS73" s="508"/>
      <c r="DT73" s="508"/>
      <c r="DU73" s="508"/>
      <c r="DV73" s="508"/>
      <c r="DW73" s="508"/>
      <c r="DX73" s="508"/>
      <c r="DY73" s="508"/>
      <c r="DZ73" s="508"/>
      <c r="EA73" s="508"/>
      <c r="EB73" s="508"/>
      <c r="EC73" s="508"/>
      <c r="ED73" s="508"/>
      <c r="EE73" s="508"/>
      <c r="EF73" s="508"/>
      <c r="EG73" s="508"/>
      <c r="EH73" s="508"/>
      <c r="EI73" s="508"/>
      <c r="EJ73" s="508"/>
      <c r="EK73" s="508"/>
      <c r="EL73" s="508"/>
      <c r="EM73" s="508"/>
      <c r="EN73" s="508"/>
      <c r="EO73" s="508"/>
      <c r="EP73" s="508"/>
      <c r="EQ73" s="508"/>
      <c r="ER73" s="508"/>
      <c r="ES73" s="508"/>
      <c r="ET73" s="508"/>
      <c r="EU73" s="508"/>
      <c r="EV73" s="508"/>
      <c r="EW73" s="508"/>
      <c r="EX73" s="508"/>
      <c r="EY73" s="508"/>
      <c r="EZ73" s="508"/>
      <c r="FA73" s="508"/>
      <c r="FB73" s="508"/>
      <c r="FC73" s="508"/>
      <c r="FD73" s="508"/>
      <c r="FE73" s="508"/>
      <c r="FF73" s="508"/>
      <c r="FG73" s="508"/>
      <c r="FH73" s="508"/>
      <c r="FI73" s="508"/>
      <c r="FJ73" s="508"/>
      <c r="FK73" s="508"/>
      <c r="FL73" s="508"/>
      <c r="FM73" s="508"/>
      <c r="FN73" s="508"/>
      <c r="FO73" s="508"/>
      <c r="FP73" s="508"/>
      <c r="FQ73" s="508"/>
      <c r="FR73" s="508"/>
      <c r="FS73" s="508"/>
      <c r="FT73" s="508"/>
      <c r="FU73" s="508"/>
      <c r="FV73" s="508"/>
      <c r="FW73" s="508"/>
      <c r="FX73" s="508"/>
      <c r="FY73" s="508"/>
      <c r="FZ73" s="508"/>
      <c r="GA73" s="508"/>
      <c r="GB73" s="508"/>
      <c r="GC73" s="508"/>
      <c r="GD73" s="508"/>
      <c r="GE73" s="508"/>
      <c r="GF73" s="508"/>
    </row>
    <row r="74" spans="1:188" s="509" customFormat="1" hidden="1">
      <c r="A74" s="501"/>
      <c r="B74" s="502"/>
      <c r="C74" s="502"/>
      <c r="D74" s="507"/>
      <c r="E74" s="507"/>
      <c r="F74" s="507"/>
      <c r="G74" s="507"/>
      <c r="H74" s="503"/>
      <c r="I74" s="504"/>
      <c r="J74" s="504"/>
      <c r="K74" s="504"/>
      <c r="L74" s="504"/>
      <c r="M74" s="504"/>
      <c r="N74" s="456"/>
      <c r="O74" s="506"/>
      <c r="P74" s="505"/>
      <c r="Q74" s="6"/>
      <c r="R74" s="506"/>
      <c r="S74" s="506"/>
      <c r="T74" s="504"/>
      <c r="U74" s="506"/>
      <c r="V74" s="506"/>
      <c r="W74" s="505"/>
      <c r="X74" s="506"/>
      <c r="Y74" s="506"/>
      <c r="Z74" s="506"/>
      <c r="AA74" s="506"/>
      <c r="AB74" s="506"/>
      <c r="AC74" s="506"/>
      <c r="AD74" s="503"/>
      <c r="AE74" s="503"/>
      <c r="AF74" s="503"/>
      <c r="AG74" s="503"/>
      <c r="AH74" s="503"/>
      <c r="AI74" s="503"/>
      <c r="AJ74" s="503"/>
      <c r="AK74" s="1215"/>
      <c r="AL74" s="673"/>
      <c r="AM74" s="503"/>
      <c r="AN74" s="503"/>
      <c r="AO74" s="503"/>
      <c r="AP74" s="503"/>
      <c r="AQ74" s="1215"/>
      <c r="AR74" s="508"/>
      <c r="AS74" s="508"/>
      <c r="AT74" s="508"/>
      <c r="AU74" s="508"/>
      <c r="AV74" s="508"/>
      <c r="AW74" s="508"/>
      <c r="AX74" s="508"/>
      <c r="AY74" s="508"/>
      <c r="AZ74" s="508"/>
      <c r="BA74" s="508"/>
      <c r="BB74" s="508"/>
      <c r="BC74" s="508"/>
      <c r="BD74" s="508"/>
      <c r="BE74" s="508"/>
      <c r="BF74" s="508"/>
      <c r="BG74" s="508"/>
      <c r="BH74" s="508"/>
      <c r="BI74" s="508"/>
      <c r="BJ74" s="508"/>
      <c r="BK74" s="508"/>
      <c r="BL74" s="508"/>
      <c r="BM74" s="508"/>
      <c r="BN74" s="508"/>
      <c r="BO74" s="508"/>
      <c r="BP74" s="508"/>
      <c r="BQ74" s="508"/>
      <c r="BR74" s="508"/>
      <c r="BS74" s="508"/>
      <c r="BT74" s="508"/>
      <c r="BU74" s="508"/>
      <c r="BV74" s="508"/>
      <c r="BW74" s="508"/>
      <c r="BX74" s="508"/>
      <c r="BY74" s="508"/>
      <c r="BZ74" s="508"/>
      <c r="CA74" s="508"/>
      <c r="CB74" s="508"/>
      <c r="CC74" s="508"/>
      <c r="CD74" s="508"/>
      <c r="CE74" s="508"/>
      <c r="CF74" s="508"/>
      <c r="CG74" s="508"/>
      <c r="CH74" s="508"/>
      <c r="CI74" s="508"/>
      <c r="CJ74" s="508"/>
      <c r="CK74" s="508"/>
      <c r="CL74" s="508"/>
      <c r="CM74" s="508"/>
      <c r="CN74" s="508"/>
      <c r="CO74" s="508"/>
      <c r="CP74" s="508"/>
      <c r="CQ74" s="508"/>
      <c r="CR74" s="508"/>
      <c r="CS74" s="508"/>
      <c r="CT74" s="508"/>
      <c r="CU74" s="508"/>
      <c r="CV74" s="508"/>
      <c r="CW74" s="508"/>
      <c r="CX74" s="508"/>
      <c r="CY74" s="508"/>
      <c r="CZ74" s="508"/>
      <c r="DA74" s="508"/>
      <c r="DB74" s="508"/>
      <c r="DC74" s="508"/>
      <c r="DD74" s="508"/>
      <c r="DE74" s="508"/>
      <c r="DF74" s="508"/>
      <c r="DG74" s="508"/>
      <c r="DH74" s="508"/>
      <c r="DI74" s="508"/>
      <c r="DJ74" s="508"/>
      <c r="DK74" s="508"/>
      <c r="DL74" s="508"/>
      <c r="DM74" s="508"/>
      <c r="DN74" s="508"/>
      <c r="DO74" s="508"/>
      <c r="DP74" s="508"/>
      <c r="DQ74" s="508"/>
      <c r="DR74" s="508"/>
      <c r="DS74" s="508"/>
      <c r="DT74" s="508"/>
      <c r="DU74" s="508"/>
      <c r="DV74" s="508"/>
      <c r="DW74" s="508"/>
      <c r="DX74" s="508"/>
      <c r="DY74" s="508"/>
      <c r="DZ74" s="508"/>
      <c r="EA74" s="508"/>
      <c r="EB74" s="508"/>
      <c r="EC74" s="508"/>
      <c r="ED74" s="508"/>
      <c r="EE74" s="508"/>
      <c r="EF74" s="508"/>
      <c r="EG74" s="508"/>
      <c r="EH74" s="508"/>
      <c r="EI74" s="508"/>
      <c r="EJ74" s="508"/>
      <c r="EK74" s="508"/>
      <c r="EL74" s="508"/>
      <c r="EM74" s="508"/>
      <c r="EN74" s="508"/>
      <c r="EO74" s="508"/>
      <c r="EP74" s="508"/>
      <c r="EQ74" s="508"/>
      <c r="ER74" s="508"/>
      <c r="ES74" s="508"/>
      <c r="ET74" s="508"/>
      <c r="EU74" s="508"/>
      <c r="EV74" s="508"/>
      <c r="EW74" s="508"/>
      <c r="EX74" s="508"/>
      <c r="EY74" s="508"/>
      <c r="EZ74" s="508"/>
      <c r="FA74" s="508"/>
      <c r="FB74" s="508"/>
      <c r="FC74" s="508"/>
      <c r="FD74" s="508"/>
      <c r="FE74" s="508"/>
      <c r="FF74" s="508"/>
      <c r="FG74" s="508"/>
      <c r="FH74" s="508"/>
      <c r="FI74" s="508"/>
      <c r="FJ74" s="508"/>
      <c r="FK74" s="508"/>
      <c r="FL74" s="508"/>
      <c r="FM74" s="508"/>
      <c r="FN74" s="508"/>
      <c r="FO74" s="508"/>
      <c r="FP74" s="508"/>
      <c r="FQ74" s="508"/>
      <c r="FR74" s="508"/>
      <c r="FS74" s="508"/>
      <c r="FT74" s="508"/>
      <c r="FU74" s="508"/>
      <c r="FV74" s="508"/>
      <c r="FW74" s="508"/>
      <c r="FX74" s="508"/>
      <c r="FY74" s="508"/>
      <c r="FZ74" s="508"/>
      <c r="GA74" s="508"/>
      <c r="GB74" s="508"/>
      <c r="GC74" s="508"/>
      <c r="GD74" s="508"/>
      <c r="GE74" s="508"/>
      <c r="GF74" s="508"/>
    </row>
    <row r="75" spans="1:188" s="235" customFormat="1" ht="31.5">
      <c r="A75" s="370" t="s">
        <v>34</v>
      </c>
      <c r="B75" s="436" t="s">
        <v>54</v>
      </c>
      <c r="C75" s="436"/>
      <c r="D75" s="390"/>
      <c r="E75" s="391"/>
      <c r="F75" s="377"/>
      <c r="G75" s="242"/>
      <c r="H75" s="372">
        <f>H76+H82</f>
        <v>399077</v>
      </c>
      <c r="I75" s="372">
        <f t="shared" ref="I75:AK75" si="50">I76+I82</f>
        <v>0</v>
      </c>
      <c r="J75" s="372">
        <f t="shared" si="50"/>
        <v>0</v>
      </c>
      <c r="K75" s="372">
        <f t="shared" si="50"/>
        <v>0</v>
      </c>
      <c r="L75" s="372">
        <f t="shared" si="50"/>
        <v>0</v>
      </c>
      <c r="M75" s="372">
        <f t="shared" si="50"/>
        <v>0</v>
      </c>
      <c r="N75" s="372">
        <f t="shared" si="50"/>
        <v>70000</v>
      </c>
      <c r="O75" s="372">
        <f t="shared" si="50"/>
        <v>0</v>
      </c>
      <c r="P75" s="372">
        <f t="shared" si="50"/>
        <v>70000</v>
      </c>
      <c r="Q75" s="372">
        <f t="shared" si="50"/>
        <v>0</v>
      </c>
      <c r="R75" s="372">
        <f t="shared" si="50"/>
        <v>0</v>
      </c>
      <c r="S75" s="372">
        <f t="shared" si="50"/>
        <v>0</v>
      </c>
      <c r="T75" s="372">
        <f t="shared" si="50"/>
        <v>290000</v>
      </c>
      <c r="U75" s="372">
        <f t="shared" si="50"/>
        <v>0</v>
      </c>
      <c r="V75" s="372">
        <f t="shared" si="50"/>
        <v>0</v>
      </c>
      <c r="W75" s="372">
        <f t="shared" si="50"/>
        <v>21514</v>
      </c>
      <c r="X75" s="372">
        <f t="shared" si="50"/>
        <v>0</v>
      </c>
      <c r="Y75" s="372">
        <f t="shared" si="50"/>
        <v>0</v>
      </c>
      <c r="Z75" s="372">
        <f t="shared" si="50"/>
        <v>0</v>
      </c>
      <c r="AA75" s="372">
        <f t="shared" si="50"/>
        <v>0</v>
      </c>
      <c r="AB75" s="372">
        <f t="shared" si="50"/>
        <v>21514</v>
      </c>
      <c r="AC75" s="372">
        <f t="shared" si="50"/>
        <v>0</v>
      </c>
      <c r="AD75" s="372">
        <f t="shared" si="50"/>
        <v>70000</v>
      </c>
      <c r="AE75" s="372">
        <f t="shared" si="50"/>
        <v>0</v>
      </c>
      <c r="AF75" s="372">
        <f t="shared" si="50"/>
        <v>48486</v>
      </c>
      <c r="AG75" s="372">
        <f t="shared" si="50"/>
        <v>0</v>
      </c>
      <c r="AH75" s="372">
        <f t="shared" si="50"/>
        <v>0</v>
      </c>
      <c r="AI75" s="372">
        <f t="shared" si="50"/>
        <v>21514</v>
      </c>
      <c r="AJ75" s="372">
        <f t="shared" si="50"/>
        <v>0</v>
      </c>
      <c r="AK75" s="372">
        <f t="shared" si="50"/>
        <v>0</v>
      </c>
      <c r="AL75" s="371">
        <f t="shared" si="2"/>
        <v>0</v>
      </c>
      <c r="AM75" s="245">
        <f t="shared" si="3"/>
        <v>0</v>
      </c>
      <c r="AN75" s="245">
        <f t="shared" si="3"/>
        <v>-21514</v>
      </c>
      <c r="AO75" s="245">
        <f t="shared" si="4"/>
        <v>0</v>
      </c>
      <c r="AP75" s="245">
        <f t="shared" si="4"/>
        <v>21514</v>
      </c>
      <c r="AQ75" s="240"/>
      <c r="AR75" s="236"/>
      <c r="AS75" s="236"/>
      <c r="AT75" s="236"/>
      <c r="AU75" s="236"/>
      <c r="AV75" s="236"/>
      <c r="AW75" s="236"/>
      <c r="AX75" s="236"/>
      <c r="AY75" s="236"/>
      <c r="AZ75" s="236"/>
      <c r="BA75" s="236"/>
      <c r="BB75" s="236"/>
      <c r="BC75" s="236"/>
      <c r="BD75" s="236"/>
      <c r="BE75" s="236"/>
      <c r="BF75" s="236"/>
      <c r="BG75" s="236"/>
      <c r="BH75" s="236"/>
      <c r="BI75" s="236"/>
      <c r="BJ75" s="236"/>
      <c r="BK75" s="236"/>
      <c r="BL75" s="236"/>
      <c r="BM75" s="236"/>
      <c r="BN75" s="236"/>
      <c r="BO75" s="236"/>
      <c r="BP75" s="236"/>
      <c r="BQ75" s="236"/>
      <c r="BR75" s="236"/>
      <c r="BS75" s="236"/>
      <c r="BT75" s="236"/>
      <c r="BU75" s="236"/>
      <c r="BV75" s="236"/>
      <c r="BW75" s="236"/>
      <c r="BX75" s="236"/>
      <c r="BY75" s="236"/>
      <c r="BZ75" s="236"/>
      <c r="CA75" s="236"/>
      <c r="CB75" s="236"/>
      <c r="CC75" s="236"/>
      <c r="CD75" s="236"/>
      <c r="CE75" s="236"/>
      <c r="CF75" s="236"/>
      <c r="CG75" s="236"/>
      <c r="CH75" s="236"/>
      <c r="CI75" s="236"/>
      <c r="CJ75" s="236"/>
      <c r="CK75" s="236"/>
      <c r="CL75" s="236"/>
      <c r="CM75" s="236"/>
      <c r="CN75" s="236"/>
      <c r="CO75" s="236"/>
      <c r="CP75" s="236"/>
      <c r="CQ75" s="236"/>
      <c r="CR75" s="236"/>
      <c r="CS75" s="236"/>
      <c r="CT75" s="236"/>
      <c r="CU75" s="236"/>
      <c r="CV75" s="236"/>
      <c r="CW75" s="236"/>
      <c r="CX75" s="236"/>
      <c r="CY75" s="236"/>
      <c r="CZ75" s="236"/>
      <c r="DA75" s="236"/>
      <c r="DB75" s="236"/>
      <c r="DC75" s="236"/>
      <c r="DD75" s="236"/>
      <c r="DE75" s="236"/>
      <c r="DF75" s="236"/>
      <c r="DG75" s="236"/>
      <c r="DH75" s="236"/>
      <c r="DI75" s="236"/>
      <c r="DJ75" s="236"/>
      <c r="DK75" s="236"/>
      <c r="DL75" s="236"/>
      <c r="DM75" s="236"/>
      <c r="DN75" s="236"/>
      <c r="DO75" s="236"/>
      <c r="DP75" s="236"/>
      <c r="DQ75" s="236"/>
      <c r="DR75" s="236"/>
      <c r="DS75" s="236"/>
      <c r="DT75" s="236"/>
      <c r="DU75" s="236"/>
      <c r="DV75" s="236"/>
      <c r="DW75" s="236"/>
      <c r="DX75" s="236"/>
      <c r="DY75" s="236"/>
      <c r="DZ75" s="236"/>
      <c r="EA75" s="236"/>
      <c r="EB75" s="236"/>
      <c r="EC75" s="236"/>
      <c r="ED75" s="236"/>
      <c r="EE75" s="236"/>
      <c r="EF75" s="236"/>
      <c r="EG75" s="236"/>
      <c r="EH75" s="236"/>
      <c r="EI75" s="236"/>
      <c r="EJ75" s="236"/>
      <c r="EK75" s="236"/>
      <c r="EL75" s="236"/>
      <c r="EM75" s="236"/>
      <c r="EN75" s="236"/>
      <c r="EO75" s="236"/>
      <c r="EP75" s="236"/>
      <c r="EQ75" s="236"/>
      <c r="ER75" s="236"/>
      <c r="ES75" s="236"/>
      <c r="ET75" s="236"/>
      <c r="EU75" s="236"/>
      <c r="EV75" s="236"/>
      <c r="EW75" s="236"/>
      <c r="EX75" s="236"/>
      <c r="EY75" s="236"/>
      <c r="EZ75" s="236"/>
      <c r="FA75" s="236"/>
      <c r="FB75" s="236"/>
      <c r="FC75" s="236"/>
      <c r="FD75" s="236"/>
      <c r="FE75" s="236"/>
      <c r="FF75" s="236"/>
      <c r="FG75" s="236"/>
      <c r="FH75" s="236"/>
      <c r="FI75" s="236"/>
      <c r="FJ75" s="236"/>
      <c r="FK75" s="236"/>
      <c r="FL75" s="236"/>
      <c r="FM75" s="236"/>
      <c r="FN75" s="236"/>
      <c r="FO75" s="236"/>
      <c r="FP75" s="236"/>
      <c r="FQ75" s="236"/>
      <c r="FR75" s="236"/>
      <c r="FS75" s="236"/>
      <c r="FT75" s="236"/>
      <c r="FU75" s="236"/>
      <c r="FV75" s="236"/>
      <c r="FW75" s="236"/>
      <c r="FX75" s="236"/>
      <c r="FY75" s="236"/>
      <c r="FZ75" s="236"/>
      <c r="GA75" s="236"/>
      <c r="GB75" s="236"/>
      <c r="GC75" s="236"/>
      <c r="GD75" s="236"/>
      <c r="GE75" s="236"/>
      <c r="GF75" s="236"/>
    </row>
    <row r="76" spans="1:188" s="235" customFormat="1" ht="31.5">
      <c r="A76" s="370" t="s">
        <v>435</v>
      </c>
      <c r="B76" s="4" t="s">
        <v>216</v>
      </c>
      <c r="C76" s="4"/>
      <c r="D76" s="390"/>
      <c r="E76" s="391"/>
      <c r="F76" s="377"/>
      <c r="G76" s="242"/>
      <c r="H76" s="372">
        <f>H77+H80</f>
        <v>0</v>
      </c>
      <c r="I76" s="372">
        <f t="shared" ref="I76:AI76" si="51">I77+I80</f>
        <v>0</v>
      </c>
      <c r="J76" s="372">
        <f t="shared" si="51"/>
        <v>0</v>
      </c>
      <c r="K76" s="372">
        <f t="shared" si="51"/>
        <v>0</v>
      </c>
      <c r="L76" s="372">
        <f t="shared" si="51"/>
        <v>0</v>
      </c>
      <c r="M76" s="372">
        <f t="shared" si="51"/>
        <v>0</v>
      </c>
      <c r="N76" s="372">
        <f t="shared" si="51"/>
        <v>0</v>
      </c>
      <c r="O76" s="372">
        <f t="shared" si="51"/>
        <v>0</v>
      </c>
      <c r="P76" s="372">
        <f t="shared" si="51"/>
        <v>0</v>
      </c>
      <c r="Q76" s="372">
        <f t="shared" si="51"/>
        <v>0</v>
      </c>
      <c r="R76" s="372">
        <f t="shared" si="51"/>
        <v>0</v>
      </c>
      <c r="S76" s="372">
        <f t="shared" si="51"/>
        <v>0</v>
      </c>
      <c r="T76" s="372">
        <f t="shared" si="51"/>
        <v>0</v>
      </c>
      <c r="U76" s="372">
        <f t="shared" si="51"/>
        <v>0</v>
      </c>
      <c r="V76" s="372">
        <f t="shared" si="51"/>
        <v>0</v>
      </c>
      <c r="W76" s="372">
        <f t="shared" si="51"/>
        <v>0</v>
      </c>
      <c r="X76" s="372">
        <f t="shared" si="51"/>
        <v>0</v>
      </c>
      <c r="Y76" s="372">
        <f t="shared" si="51"/>
        <v>0</v>
      </c>
      <c r="Z76" s="372">
        <f t="shared" si="51"/>
        <v>0</v>
      </c>
      <c r="AA76" s="372">
        <f t="shared" si="51"/>
        <v>0</v>
      </c>
      <c r="AB76" s="372">
        <f t="shared" si="51"/>
        <v>0</v>
      </c>
      <c r="AC76" s="372">
        <f t="shared" si="51"/>
        <v>0</v>
      </c>
      <c r="AD76" s="372">
        <f t="shared" si="51"/>
        <v>0</v>
      </c>
      <c r="AE76" s="372">
        <f t="shared" si="51"/>
        <v>0</v>
      </c>
      <c r="AF76" s="372">
        <f t="shared" si="51"/>
        <v>0</v>
      </c>
      <c r="AG76" s="372">
        <f t="shared" si="51"/>
        <v>0</v>
      </c>
      <c r="AH76" s="372">
        <f t="shared" si="51"/>
        <v>0</v>
      </c>
      <c r="AI76" s="372">
        <f t="shared" si="51"/>
        <v>0</v>
      </c>
      <c r="AJ76" s="372">
        <f t="shared" ref="AJ76" si="52">AJ77</f>
        <v>0</v>
      </c>
      <c r="AK76" s="372"/>
      <c r="AL76" s="371">
        <f t="shared" si="2"/>
        <v>0</v>
      </c>
      <c r="AM76" s="245">
        <f t="shared" si="3"/>
        <v>0</v>
      </c>
      <c r="AN76" s="245">
        <f t="shared" si="3"/>
        <v>0</v>
      </c>
      <c r="AO76" s="245">
        <f t="shared" si="4"/>
        <v>0</v>
      </c>
      <c r="AP76" s="245">
        <f t="shared" si="4"/>
        <v>0</v>
      </c>
      <c r="AQ76" s="240"/>
      <c r="AR76" s="236"/>
      <c r="AS76" s="236"/>
      <c r="AT76" s="236"/>
      <c r="AU76" s="236"/>
      <c r="AV76" s="236"/>
      <c r="AW76" s="236"/>
      <c r="AX76" s="236"/>
      <c r="AY76" s="236"/>
      <c r="AZ76" s="236"/>
      <c r="BA76" s="236"/>
      <c r="BB76" s="236"/>
      <c r="BC76" s="236"/>
      <c r="BD76" s="236"/>
      <c r="BE76" s="236"/>
      <c r="BF76" s="236"/>
      <c r="BG76" s="236"/>
      <c r="BH76" s="236"/>
      <c r="BI76" s="236"/>
      <c r="BJ76" s="236"/>
      <c r="BK76" s="236"/>
      <c r="BL76" s="236"/>
      <c r="BM76" s="236"/>
      <c r="BN76" s="236"/>
      <c r="BO76" s="236"/>
      <c r="BP76" s="236"/>
      <c r="BQ76" s="236"/>
      <c r="BR76" s="236"/>
      <c r="BS76" s="236"/>
      <c r="BT76" s="236"/>
      <c r="BU76" s="236"/>
      <c r="BV76" s="236"/>
      <c r="BW76" s="236"/>
      <c r="BX76" s="236"/>
      <c r="BY76" s="236"/>
      <c r="BZ76" s="236"/>
      <c r="CA76" s="236"/>
      <c r="CB76" s="236"/>
      <c r="CC76" s="236"/>
      <c r="CD76" s="236"/>
      <c r="CE76" s="236"/>
      <c r="CF76" s="236"/>
      <c r="CG76" s="236"/>
      <c r="CH76" s="236"/>
      <c r="CI76" s="236"/>
      <c r="CJ76" s="236"/>
      <c r="CK76" s="236"/>
      <c r="CL76" s="236"/>
      <c r="CM76" s="236"/>
      <c r="CN76" s="236"/>
      <c r="CO76" s="236"/>
      <c r="CP76" s="236"/>
      <c r="CQ76" s="236"/>
      <c r="CR76" s="236"/>
      <c r="CS76" s="236"/>
      <c r="CT76" s="236"/>
      <c r="CU76" s="236"/>
      <c r="CV76" s="236"/>
      <c r="CW76" s="236"/>
      <c r="CX76" s="236"/>
      <c r="CY76" s="236"/>
      <c r="CZ76" s="236"/>
      <c r="DA76" s="236"/>
      <c r="DB76" s="236"/>
      <c r="DC76" s="236"/>
      <c r="DD76" s="236"/>
      <c r="DE76" s="236"/>
      <c r="DF76" s="236"/>
      <c r="DG76" s="236"/>
      <c r="DH76" s="236"/>
      <c r="DI76" s="236"/>
      <c r="DJ76" s="236"/>
      <c r="DK76" s="236"/>
      <c r="DL76" s="236"/>
      <c r="DM76" s="236"/>
      <c r="DN76" s="236"/>
      <c r="DO76" s="236"/>
      <c r="DP76" s="236"/>
      <c r="DQ76" s="236"/>
      <c r="DR76" s="236"/>
      <c r="DS76" s="236"/>
      <c r="DT76" s="236"/>
      <c r="DU76" s="236"/>
      <c r="DV76" s="236"/>
      <c r="DW76" s="236"/>
      <c r="DX76" s="236"/>
      <c r="DY76" s="236"/>
      <c r="DZ76" s="236"/>
      <c r="EA76" s="236"/>
      <c r="EB76" s="236"/>
      <c r="EC76" s="236"/>
      <c r="ED76" s="236"/>
      <c r="EE76" s="236"/>
      <c r="EF76" s="236"/>
      <c r="EG76" s="236"/>
      <c r="EH76" s="236"/>
      <c r="EI76" s="236"/>
      <c r="EJ76" s="236"/>
      <c r="EK76" s="236"/>
      <c r="EL76" s="236"/>
      <c r="EM76" s="236"/>
      <c r="EN76" s="236"/>
      <c r="EO76" s="236"/>
      <c r="EP76" s="236"/>
      <c r="EQ76" s="236"/>
      <c r="ER76" s="236"/>
      <c r="ES76" s="236"/>
      <c r="ET76" s="236"/>
      <c r="EU76" s="236"/>
      <c r="EV76" s="236"/>
      <c r="EW76" s="236"/>
      <c r="EX76" s="236"/>
      <c r="EY76" s="236"/>
      <c r="EZ76" s="236"/>
      <c r="FA76" s="236"/>
      <c r="FB76" s="236"/>
      <c r="FC76" s="236"/>
      <c r="FD76" s="236"/>
      <c r="FE76" s="236"/>
      <c r="FF76" s="236"/>
      <c r="FG76" s="236"/>
      <c r="FH76" s="236"/>
      <c r="FI76" s="236"/>
      <c r="FJ76" s="236"/>
      <c r="FK76" s="236"/>
      <c r="FL76" s="236"/>
      <c r="FM76" s="236"/>
      <c r="FN76" s="236"/>
      <c r="FO76" s="236"/>
      <c r="FP76" s="236"/>
      <c r="FQ76" s="236"/>
      <c r="FR76" s="236"/>
      <c r="FS76" s="236"/>
      <c r="FT76" s="236"/>
      <c r="FU76" s="236"/>
      <c r="FV76" s="236"/>
      <c r="FW76" s="236"/>
      <c r="FX76" s="236"/>
      <c r="FY76" s="236"/>
      <c r="FZ76" s="236"/>
      <c r="GA76" s="236"/>
      <c r="GB76" s="236"/>
      <c r="GC76" s="236"/>
      <c r="GD76" s="236"/>
      <c r="GE76" s="236"/>
      <c r="GF76" s="236"/>
    </row>
    <row r="77" spans="1:188" s="235" customFormat="1" ht="17.25">
      <c r="A77" s="370"/>
      <c r="B77" s="4" t="s">
        <v>28</v>
      </c>
      <c r="C77" s="4"/>
      <c r="D77" s="390"/>
      <c r="E77" s="391"/>
      <c r="F77" s="377"/>
      <c r="G77" s="242"/>
      <c r="H77" s="372">
        <f>H78+H79</f>
        <v>0</v>
      </c>
      <c r="I77" s="372">
        <f t="shared" ref="I77:AJ77" si="53">I78+I79</f>
        <v>0</v>
      </c>
      <c r="J77" s="372">
        <f t="shared" si="53"/>
        <v>0</v>
      </c>
      <c r="K77" s="372">
        <f t="shared" si="53"/>
        <v>0</v>
      </c>
      <c r="L77" s="372">
        <f t="shared" si="53"/>
        <v>0</v>
      </c>
      <c r="M77" s="372">
        <f t="shared" si="53"/>
        <v>0</v>
      </c>
      <c r="N77" s="372">
        <f t="shared" si="53"/>
        <v>0</v>
      </c>
      <c r="O77" s="372">
        <f t="shared" si="53"/>
        <v>0</v>
      </c>
      <c r="P77" s="372">
        <f t="shared" si="53"/>
        <v>0</v>
      </c>
      <c r="Q77" s="372">
        <f t="shared" si="53"/>
        <v>0</v>
      </c>
      <c r="R77" s="372">
        <f t="shared" si="53"/>
        <v>0</v>
      </c>
      <c r="S77" s="372">
        <f t="shared" si="53"/>
        <v>0</v>
      </c>
      <c r="T77" s="372">
        <f t="shared" si="53"/>
        <v>0</v>
      </c>
      <c r="U77" s="372">
        <f t="shared" si="53"/>
        <v>0</v>
      </c>
      <c r="V77" s="372">
        <f t="shared" si="53"/>
        <v>0</v>
      </c>
      <c r="W77" s="372">
        <f t="shared" si="53"/>
        <v>0</v>
      </c>
      <c r="X77" s="372">
        <f t="shared" si="53"/>
        <v>0</v>
      </c>
      <c r="Y77" s="372">
        <f t="shared" si="53"/>
        <v>0</v>
      </c>
      <c r="Z77" s="372">
        <f t="shared" si="53"/>
        <v>0</v>
      </c>
      <c r="AA77" s="372">
        <f t="shared" si="53"/>
        <v>0</v>
      </c>
      <c r="AB77" s="372">
        <f t="shared" si="53"/>
        <v>0</v>
      </c>
      <c r="AC77" s="372">
        <f t="shared" si="53"/>
        <v>0</v>
      </c>
      <c r="AD77" s="372">
        <f t="shared" si="53"/>
        <v>0</v>
      </c>
      <c r="AE77" s="372">
        <f t="shared" si="53"/>
        <v>0</v>
      </c>
      <c r="AF77" s="372">
        <f t="shared" si="53"/>
        <v>0</v>
      </c>
      <c r="AG77" s="372">
        <f t="shared" si="53"/>
        <v>0</v>
      </c>
      <c r="AH77" s="372">
        <f t="shared" si="53"/>
        <v>0</v>
      </c>
      <c r="AI77" s="372">
        <f t="shared" si="53"/>
        <v>0</v>
      </c>
      <c r="AJ77" s="372">
        <f t="shared" si="53"/>
        <v>0</v>
      </c>
      <c r="AK77" s="372"/>
      <c r="AL77" s="371">
        <f t="shared" si="2"/>
        <v>0</v>
      </c>
      <c r="AM77" s="245">
        <f t="shared" si="3"/>
        <v>0</v>
      </c>
      <c r="AN77" s="245">
        <f t="shared" si="3"/>
        <v>0</v>
      </c>
      <c r="AO77" s="245">
        <f t="shared" si="4"/>
        <v>0</v>
      </c>
      <c r="AP77" s="245">
        <f t="shared" si="4"/>
        <v>0</v>
      </c>
      <c r="AQ77" s="240"/>
      <c r="AR77" s="236"/>
      <c r="AS77" s="236"/>
      <c r="AT77" s="236"/>
      <c r="AU77" s="236"/>
      <c r="AV77" s="236"/>
      <c r="AW77" s="236"/>
      <c r="AX77" s="236"/>
      <c r="AY77" s="236"/>
      <c r="AZ77" s="236"/>
      <c r="BA77" s="236"/>
      <c r="BB77" s="236"/>
      <c r="BC77" s="236"/>
      <c r="BD77" s="236"/>
      <c r="BE77" s="236"/>
      <c r="BF77" s="236"/>
      <c r="BG77" s="236"/>
      <c r="BH77" s="236"/>
      <c r="BI77" s="236"/>
      <c r="BJ77" s="236"/>
      <c r="BK77" s="236"/>
      <c r="BL77" s="236"/>
      <c r="BM77" s="236"/>
      <c r="BN77" s="236"/>
      <c r="BO77" s="236"/>
      <c r="BP77" s="236"/>
      <c r="BQ77" s="236"/>
      <c r="BR77" s="236"/>
      <c r="BS77" s="236"/>
      <c r="BT77" s="236"/>
      <c r="BU77" s="236"/>
      <c r="BV77" s="236"/>
      <c r="BW77" s="236"/>
      <c r="BX77" s="236"/>
      <c r="BY77" s="236"/>
      <c r="BZ77" s="236"/>
      <c r="CA77" s="236"/>
      <c r="CB77" s="236"/>
      <c r="CC77" s="236"/>
      <c r="CD77" s="236"/>
      <c r="CE77" s="236"/>
      <c r="CF77" s="236"/>
      <c r="CG77" s="236"/>
      <c r="CH77" s="236"/>
      <c r="CI77" s="236"/>
      <c r="CJ77" s="236"/>
      <c r="CK77" s="236"/>
      <c r="CL77" s="236"/>
      <c r="CM77" s="236"/>
      <c r="CN77" s="236"/>
      <c r="CO77" s="236"/>
      <c r="CP77" s="236"/>
      <c r="CQ77" s="236"/>
      <c r="CR77" s="236"/>
      <c r="CS77" s="236"/>
      <c r="CT77" s="236"/>
      <c r="CU77" s="236"/>
      <c r="CV77" s="236"/>
      <c r="CW77" s="236"/>
      <c r="CX77" s="236"/>
      <c r="CY77" s="236"/>
      <c r="CZ77" s="236"/>
      <c r="DA77" s="236"/>
      <c r="DB77" s="236"/>
      <c r="DC77" s="236"/>
      <c r="DD77" s="236"/>
      <c r="DE77" s="236"/>
      <c r="DF77" s="236"/>
      <c r="DG77" s="236"/>
      <c r="DH77" s="236"/>
      <c r="DI77" s="236"/>
      <c r="DJ77" s="236"/>
      <c r="DK77" s="236"/>
      <c r="DL77" s="236"/>
      <c r="DM77" s="236"/>
      <c r="DN77" s="236"/>
      <c r="DO77" s="236"/>
      <c r="DP77" s="236"/>
      <c r="DQ77" s="236"/>
      <c r="DR77" s="236"/>
      <c r="DS77" s="236"/>
      <c r="DT77" s="236"/>
      <c r="DU77" s="236"/>
      <c r="DV77" s="236"/>
      <c r="DW77" s="236"/>
      <c r="DX77" s="236"/>
      <c r="DY77" s="236"/>
      <c r="DZ77" s="236"/>
      <c r="EA77" s="236"/>
      <c r="EB77" s="236"/>
      <c r="EC77" s="236"/>
      <c r="ED77" s="236"/>
      <c r="EE77" s="236"/>
      <c r="EF77" s="236"/>
      <c r="EG77" s="236"/>
      <c r="EH77" s="236"/>
      <c r="EI77" s="236"/>
      <c r="EJ77" s="236"/>
      <c r="EK77" s="236"/>
      <c r="EL77" s="236"/>
      <c r="EM77" s="236"/>
      <c r="EN77" s="236"/>
      <c r="EO77" s="236"/>
      <c r="EP77" s="236"/>
      <c r="EQ77" s="236"/>
      <c r="ER77" s="236"/>
      <c r="ES77" s="236"/>
      <c r="ET77" s="236"/>
      <c r="EU77" s="236"/>
      <c r="EV77" s="236"/>
      <c r="EW77" s="236"/>
      <c r="EX77" s="236"/>
      <c r="EY77" s="236"/>
      <c r="EZ77" s="236"/>
      <c r="FA77" s="236"/>
      <c r="FB77" s="236"/>
      <c r="FC77" s="236"/>
      <c r="FD77" s="236"/>
      <c r="FE77" s="236"/>
      <c r="FF77" s="236"/>
      <c r="FG77" s="236"/>
      <c r="FH77" s="236"/>
      <c r="FI77" s="236"/>
      <c r="FJ77" s="236"/>
      <c r="FK77" s="236"/>
      <c r="FL77" s="236"/>
      <c r="FM77" s="236"/>
      <c r="FN77" s="236"/>
      <c r="FO77" s="236"/>
      <c r="FP77" s="236"/>
      <c r="FQ77" s="236"/>
      <c r="FR77" s="236"/>
      <c r="FS77" s="236"/>
      <c r="FT77" s="236"/>
      <c r="FU77" s="236"/>
      <c r="FV77" s="236"/>
      <c r="FW77" s="236"/>
      <c r="FX77" s="236"/>
      <c r="FY77" s="236"/>
      <c r="FZ77" s="236"/>
      <c r="GA77" s="236"/>
      <c r="GB77" s="236"/>
      <c r="GC77" s="236"/>
      <c r="GD77" s="236"/>
      <c r="GE77" s="236"/>
      <c r="GF77" s="236"/>
    </row>
    <row r="78" spans="1:188" s="473" customFormat="1" ht="130.5" hidden="1" customHeight="1">
      <c r="A78" s="469"/>
      <c r="B78" s="510"/>
      <c r="C78" s="510"/>
      <c r="D78" s="511"/>
      <c r="E78" s="470"/>
      <c r="F78" s="511"/>
      <c r="G78" s="512"/>
      <c r="H78" s="513"/>
      <c r="I78" s="471"/>
      <c r="L78" s="471"/>
      <c r="M78" s="471"/>
      <c r="N78" s="456"/>
      <c r="O78" s="471"/>
      <c r="Q78" s="6"/>
      <c r="R78" s="471"/>
      <c r="S78" s="471"/>
      <c r="U78" s="471"/>
      <c r="V78" s="471"/>
      <c r="W78" s="471"/>
      <c r="X78" s="471"/>
      <c r="Y78" s="471"/>
      <c r="Z78" s="471"/>
      <c r="AA78" s="471"/>
      <c r="AB78" s="471"/>
      <c r="AC78" s="471"/>
      <c r="AD78" s="472"/>
      <c r="AE78" s="472"/>
      <c r="AG78" s="472"/>
      <c r="AH78" s="472"/>
      <c r="AI78" s="472"/>
      <c r="AJ78" s="472"/>
      <c r="AK78" s="514"/>
      <c r="AL78" s="472"/>
      <c r="AM78" s="472"/>
      <c r="AN78" s="472"/>
      <c r="AO78" s="472"/>
      <c r="AP78" s="472"/>
      <c r="AQ78" s="514"/>
      <c r="AR78" s="474"/>
      <c r="AS78" s="474"/>
      <c r="AT78" s="474"/>
      <c r="AU78" s="474"/>
      <c r="AV78" s="474"/>
      <c r="AW78" s="474"/>
      <c r="AX78" s="474"/>
      <c r="AY78" s="474"/>
      <c r="AZ78" s="474"/>
      <c r="BA78" s="474"/>
      <c r="BB78" s="474"/>
      <c r="BC78" s="474"/>
      <c r="BD78" s="474"/>
      <c r="BE78" s="474"/>
      <c r="BF78" s="474"/>
      <c r="BG78" s="474"/>
      <c r="BH78" s="474"/>
      <c r="BI78" s="474"/>
      <c r="BJ78" s="474"/>
      <c r="BK78" s="474"/>
      <c r="BL78" s="474"/>
      <c r="BM78" s="474"/>
      <c r="BN78" s="474"/>
      <c r="BO78" s="474"/>
      <c r="BP78" s="474"/>
      <c r="BQ78" s="474"/>
      <c r="BR78" s="474"/>
      <c r="BS78" s="474"/>
      <c r="BT78" s="474"/>
      <c r="BU78" s="474"/>
      <c r="BV78" s="474"/>
      <c r="BW78" s="474"/>
      <c r="BX78" s="474"/>
      <c r="BY78" s="474"/>
      <c r="BZ78" s="474"/>
      <c r="CA78" s="474"/>
      <c r="CB78" s="474"/>
      <c r="CC78" s="474"/>
      <c r="CD78" s="474"/>
      <c r="CE78" s="474"/>
      <c r="CF78" s="474"/>
      <c r="CG78" s="474"/>
      <c r="CH78" s="474"/>
      <c r="CI78" s="474"/>
      <c r="CJ78" s="474"/>
      <c r="CK78" s="474"/>
      <c r="CL78" s="474"/>
      <c r="CM78" s="474"/>
      <c r="CN78" s="474"/>
      <c r="CO78" s="474"/>
      <c r="CP78" s="474"/>
      <c r="CQ78" s="474"/>
      <c r="CR78" s="474"/>
      <c r="CS78" s="474"/>
      <c r="CT78" s="474"/>
      <c r="CU78" s="474"/>
      <c r="CV78" s="474"/>
      <c r="CW78" s="474"/>
      <c r="CX78" s="474"/>
      <c r="CY78" s="474"/>
      <c r="CZ78" s="474"/>
      <c r="DA78" s="474"/>
      <c r="DB78" s="474"/>
      <c r="DC78" s="474"/>
      <c r="DD78" s="474"/>
      <c r="DE78" s="474"/>
      <c r="DF78" s="474"/>
      <c r="DG78" s="474"/>
      <c r="DH78" s="474"/>
      <c r="DI78" s="474"/>
      <c r="DJ78" s="474"/>
      <c r="DK78" s="474"/>
      <c r="DL78" s="474"/>
      <c r="DM78" s="474"/>
      <c r="DN78" s="474"/>
      <c r="DO78" s="474"/>
      <c r="DP78" s="474"/>
      <c r="DQ78" s="474"/>
      <c r="DR78" s="474"/>
      <c r="DS78" s="474"/>
      <c r="DT78" s="474"/>
      <c r="DU78" s="474"/>
      <c r="DV78" s="474"/>
      <c r="DW78" s="474"/>
      <c r="DX78" s="474"/>
      <c r="DY78" s="474"/>
      <c r="DZ78" s="474"/>
      <c r="EA78" s="474"/>
      <c r="EB78" s="474"/>
      <c r="EC78" s="474"/>
      <c r="ED78" s="474"/>
      <c r="EE78" s="474"/>
      <c r="EF78" s="474"/>
      <c r="EG78" s="474"/>
      <c r="EH78" s="474"/>
      <c r="EI78" s="474"/>
      <c r="EJ78" s="474"/>
      <c r="EK78" s="474"/>
      <c r="EL78" s="474"/>
      <c r="EM78" s="474"/>
      <c r="EN78" s="474"/>
      <c r="EO78" s="474"/>
      <c r="EP78" s="474"/>
      <c r="EQ78" s="474"/>
      <c r="ER78" s="474"/>
      <c r="ES78" s="474"/>
      <c r="ET78" s="474"/>
      <c r="EU78" s="474"/>
      <c r="EV78" s="474"/>
      <c r="EW78" s="474"/>
      <c r="EX78" s="474"/>
      <c r="EY78" s="474"/>
      <c r="EZ78" s="474"/>
      <c r="FA78" s="474"/>
      <c r="FB78" s="474"/>
      <c r="FC78" s="474"/>
      <c r="FD78" s="474"/>
      <c r="FE78" s="474"/>
      <c r="FF78" s="474"/>
      <c r="FG78" s="474"/>
      <c r="FH78" s="474"/>
      <c r="FI78" s="474"/>
      <c r="FJ78" s="474"/>
      <c r="FK78" s="474"/>
      <c r="FL78" s="474"/>
      <c r="FM78" s="474"/>
      <c r="FN78" s="474"/>
      <c r="FO78" s="474"/>
      <c r="FP78" s="474"/>
      <c r="FQ78" s="474"/>
      <c r="FR78" s="474"/>
      <c r="FS78" s="474"/>
      <c r="FT78" s="474"/>
      <c r="FU78" s="474"/>
      <c r="FV78" s="474"/>
      <c r="FW78" s="474"/>
      <c r="FX78" s="474"/>
      <c r="FY78" s="474"/>
      <c r="FZ78" s="474"/>
      <c r="GA78" s="474"/>
      <c r="GB78" s="474"/>
      <c r="GC78" s="474"/>
      <c r="GD78" s="474"/>
      <c r="GE78" s="474"/>
      <c r="GF78" s="474"/>
    </row>
    <row r="79" spans="1:188" s="473" customFormat="1" hidden="1">
      <c r="A79" s="469"/>
      <c r="B79" s="674"/>
      <c r="C79" s="674"/>
      <c r="D79" s="675"/>
      <c r="E79" s="676"/>
      <c r="F79" s="482"/>
      <c r="G79" s="482"/>
      <c r="H79" s="677"/>
      <c r="I79" s="470"/>
      <c r="J79" s="470"/>
      <c r="K79" s="471"/>
      <c r="L79" s="471"/>
      <c r="M79" s="471"/>
      <c r="N79" s="456"/>
      <c r="O79" s="471"/>
      <c r="P79" s="471"/>
      <c r="Q79" s="6"/>
      <c r="R79" s="471"/>
      <c r="S79" s="471"/>
      <c r="U79" s="471"/>
      <c r="V79" s="471"/>
      <c r="W79" s="471"/>
      <c r="X79" s="471"/>
      <c r="Y79" s="471"/>
      <c r="Z79" s="471"/>
      <c r="AA79" s="471"/>
      <c r="AB79" s="471"/>
      <c r="AC79" s="471"/>
      <c r="AD79" s="472"/>
      <c r="AE79" s="472"/>
      <c r="AF79" s="472"/>
      <c r="AG79" s="472"/>
      <c r="AH79" s="472"/>
      <c r="AI79" s="472"/>
      <c r="AJ79" s="472"/>
      <c r="AK79" s="471"/>
      <c r="AL79" s="472"/>
      <c r="AM79" s="472"/>
      <c r="AN79" s="472"/>
      <c r="AO79" s="472"/>
      <c r="AP79" s="472"/>
      <c r="AQ79" s="542"/>
      <c r="AR79" s="474"/>
      <c r="AS79" s="474"/>
      <c r="AT79" s="474"/>
      <c r="AU79" s="474"/>
      <c r="AV79" s="474"/>
      <c r="AW79" s="474"/>
      <c r="AX79" s="474"/>
      <c r="AY79" s="474"/>
      <c r="AZ79" s="474"/>
      <c r="BA79" s="474"/>
      <c r="BB79" s="474"/>
      <c r="BC79" s="474"/>
      <c r="BD79" s="474"/>
      <c r="BE79" s="474"/>
      <c r="BF79" s="474"/>
      <c r="BG79" s="474"/>
      <c r="BH79" s="474"/>
      <c r="BI79" s="474"/>
      <c r="BJ79" s="474"/>
      <c r="BK79" s="474"/>
      <c r="BL79" s="474"/>
      <c r="BM79" s="474"/>
      <c r="BN79" s="474"/>
      <c r="BO79" s="474"/>
      <c r="BP79" s="474"/>
      <c r="BQ79" s="474"/>
      <c r="BR79" s="474"/>
      <c r="BS79" s="474"/>
      <c r="BT79" s="474"/>
      <c r="BU79" s="474"/>
      <c r="BV79" s="474"/>
      <c r="BW79" s="474"/>
      <c r="BX79" s="474"/>
      <c r="BY79" s="474"/>
      <c r="BZ79" s="474"/>
      <c r="CA79" s="474"/>
      <c r="CB79" s="474"/>
      <c r="CC79" s="474"/>
      <c r="CD79" s="474"/>
      <c r="CE79" s="474"/>
      <c r="CF79" s="474"/>
      <c r="CG79" s="474"/>
      <c r="CH79" s="474"/>
      <c r="CI79" s="474"/>
      <c r="CJ79" s="474"/>
      <c r="CK79" s="474"/>
      <c r="CL79" s="474"/>
      <c r="CM79" s="474"/>
      <c r="CN79" s="474"/>
      <c r="CO79" s="474"/>
      <c r="CP79" s="474"/>
      <c r="CQ79" s="474"/>
      <c r="CR79" s="474"/>
      <c r="CS79" s="474"/>
      <c r="CT79" s="474"/>
      <c r="CU79" s="474"/>
      <c r="CV79" s="474"/>
      <c r="CW79" s="474"/>
      <c r="CX79" s="474"/>
      <c r="CY79" s="474"/>
      <c r="CZ79" s="474"/>
      <c r="DA79" s="474"/>
      <c r="DB79" s="474"/>
      <c r="DC79" s="474"/>
      <c r="DD79" s="474"/>
      <c r="DE79" s="474"/>
      <c r="DF79" s="474"/>
      <c r="DG79" s="474"/>
      <c r="DH79" s="474"/>
      <c r="DI79" s="474"/>
      <c r="DJ79" s="474"/>
      <c r="DK79" s="474"/>
      <c r="DL79" s="474"/>
      <c r="DM79" s="474"/>
      <c r="DN79" s="474"/>
      <c r="DO79" s="474"/>
      <c r="DP79" s="474"/>
      <c r="DQ79" s="474"/>
      <c r="DR79" s="474"/>
      <c r="DS79" s="474"/>
      <c r="DT79" s="474"/>
      <c r="DU79" s="474"/>
      <c r="DV79" s="474"/>
      <c r="DW79" s="474"/>
      <c r="DX79" s="474"/>
      <c r="DY79" s="474"/>
      <c r="DZ79" s="474"/>
      <c r="EA79" s="474"/>
      <c r="EB79" s="474"/>
      <c r="EC79" s="474"/>
      <c r="ED79" s="474"/>
      <c r="EE79" s="474"/>
      <c r="EF79" s="474"/>
      <c r="EG79" s="474"/>
      <c r="EH79" s="474"/>
      <c r="EI79" s="474"/>
      <c r="EJ79" s="474"/>
      <c r="EK79" s="474"/>
      <c r="EL79" s="474"/>
      <c r="EM79" s="474"/>
      <c r="EN79" s="474"/>
      <c r="EO79" s="474"/>
      <c r="EP79" s="474"/>
      <c r="EQ79" s="474"/>
      <c r="ER79" s="474"/>
      <c r="ES79" s="474"/>
      <c r="ET79" s="474"/>
      <c r="EU79" s="474"/>
      <c r="EV79" s="474"/>
      <c r="EW79" s="474"/>
      <c r="EX79" s="474"/>
      <c r="EY79" s="474"/>
      <c r="EZ79" s="474"/>
      <c r="FA79" s="474"/>
      <c r="FB79" s="474"/>
      <c r="FC79" s="474"/>
      <c r="FD79" s="474"/>
      <c r="FE79" s="474"/>
      <c r="FF79" s="474"/>
      <c r="FG79" s="474"/>
      <c r="FH79" s="474"/>
      <c r="FI79" s="474"/>
      <c r="FJ79" s="474"/>
      <c r="FK79" s="474"/>
      <c r="FL79" s="474"/>
      <c r="FM79" s="474"/>
      <c r="FN79" s="474"/>
      <c r="FO79" s="474"/>
      <c r="FP79" s="474"/>
      <c r="FQ79" s="474"/>
      <c r="FR79" s="474"/>
      <c r="FS79" s="474"/>
      <c r="FT79" s="474"/>
      <c r="FU79" s="474"/>
      <c r="FV79" s="474"/>
      <c r="FW79" s="474"/>
      <c r="FX79" s="474"/>
      <c r="FY79" s="474"/>
      <c r="FZ79" s="474"/>
      <c r="GA79" s="474"/>
      <c r="GB79" s="474"/>
      <c r="GC79" s="474"/>
      <c r="GD79" s="474"/>
      <c r="GE79" s="474"/>
      <c r="GF79" s="474"/>
    </row>
    <row r="80" spans="1:188" s="235" customFormat="1">
      <c r="A80" s="370"/>
      <c r="B80" s="4" t="s">
        <v>29</v>
      </c>
      <c r="C80" s="4"/>
      <c r="D80" s="678"/>
      <c r="E80" s="679"/>
      <c r="F80" s="391"/>
      <c r="G80" s="391"/>
      <c r="H80" s="680">
        <f>H81</f>
        <v>0</v>
      </c>
      <c r="I80" s="377"/>
      <c r="J80" s="377"/>
      <c r="K80" s="372"/>
      <c r="L80" s="372"/>
      <c r="M80" s="372"/>
      <c r="N80" s="372">
        <f>N81</f>
        <v>0</v>
      </c>
      <c r="O80" s="372">
        <f t="shared" ref="O80:AI80" si="54">O81</f>
        <v>0</v>
      </c>
      <c r="P80" s="372">
        <f t="shared" si="54"/>
        <v>0</v>
      </c>
      <c r="Q80" s="372">
        <f t="shared" si="54"/>
        <v>0</v>
      </c>
      <c r="R80" s="372">
        <f t="shared" si="54"/>
        <v>0</v>
      </c>
      <c r="S80" s="372">
        <f t="shared" si="54"/>
        <v>0</v>
      </c>
      <c r="T80" s="372">
        <f t="shared" si="54"/>
        <v>0</v>
      </c>
      <c r="U80" s="372">
        <f t="shared" si="54"/>
        <v>0</v>
      </c>
      <c r="V80" s="372">
        <f t="shared" si="54"/>
        <v>0</v>
      </c>
      <c r="W80" s="372">
        <f t="shared" si="54"/>
        <v>0</v>
      </c>
      <c r="X80" s="372">
        <f t="shared" si="54"/>
        <v>0</v>
      </c>
      <c r="Y80" s="372">
        <f t="shared" si="54"/>
        <v>0</v>
      </c>
      <c r="Z80" s="372">
        <f t="shared" si="54"/>
        <v>0</v>
      </c>
      <c r="AA80" s="372">
        <f t="shared" si="54"/>
        <v>0</v>
      </c>
      <c r="AB80" s="372">
        <f t="shared" si="54"/>
        <v>0</v>
      </c>
      <c r="AC80" s="372">
        <f t="shared" si="54"/>
        <v>0</v>
      </c>
      <c r="AD80" s="372">
        <f t="shared" si="54"/>
        <v>0</v>
      </c>
      <c r="AE80" s="372">
        <f t="shared" si="54"/>
        <v>0</v>
      </c>
      <c r="AF80" s="372">
        <f t="shared" si="54"/>
        <v>0</v>
      </c>
      <c r="AG80" s="372">
        <f t="shared" si="54"/>
        <v>0</v>
      </c>
      <c r="AH80" s="372">
        <f t="shared" si="54"/>
        <v>0</v>
      </c>
      <c r="AI80" s="372">
        <f t="shared" si="54"/>
        <v>0</v>
      </c>
      <c r="AJ80" s="245"/>
      <c r="AK80" s="372"/>
      <c r="AL80" s="371">
        <f t="shared" ref="AL80:AL115" si="55">AM80+AN80+AO80+AP80</f>
        <v>0</v>
      </c>
      <c r="AM80" s="245">
        <f t="shared" ref="AM80:AN115" si="56">AE80-O80</f>
        <v>0</v>
      </c>
      <c r="AN80" s="245">
        <f t="shared" si="56"/>
        <v>0</v>
      </c>
      <c r="AO80" s="245">
        <f t="shared" ref="AO80:AP115" si="57">AH80-R80</f>
        <v>0</v>
      </c>
      <c r="AP80" s="245">
        <f t="shared" si="57"/>
        <v>0</v>
      </c>
      <c r="AQ80" s="240"/>
      <c r="AR80" s="236"/>
      <c r="AS80" s="236"/>
      <c r="AT80" s="236"/>
      <c r="AU80" s="236"/>
      <c r="AV80" s="236"/>
      <c r="AW80" s="236"/>
      <c r="AX80" s="236"/>
      <c r="AY80" s="236"/>
      <c r="AZ80" s="236"/>
      <c r="BA80" s="236"/>
      <c r="BB80" s="236"/>
      <c r="BC80" s="236"/>
      <c r="BD80" s="236"/>
      <c r="BE80" s="236"/>
      <c r="BF80" s="236"/>
      <c r="BG80" s="236"/>
      <c r="BH80" s="236"/>
      <c r="BI80" s="236"/>
      <c r="BJ80" s="236"/>
      <c r="BK80" s="236"/>
      <c r="BL80" s="236"/>
      <c r="BM80" s="236"/>
      <c r="BN80" s="236"/>
      <c r="BO80" s="236"/>
      <c r="BP80" s="236"/>
      <c r="BQ80" s="236"/>
      <c r="BR80" s="236"/>
      <c r="BS80" s="236"/>
      <c r="BT80" s="236"/>
      <c r="BU80" s="236"/>
      <c r="BV80" s="236"/>
      <c r="BW80" s="236"/>
      <c r="BX80" s="236"/>
      <c r="BY80" s="236"/>
      <c r="BZ80" s="236"/>
      <c r="CA80" s="236"/>
      <c r="CB80" s="236"/>
      <c r="CC80" s="236"/>
      <c r="CD80" s="236"/>
      <c r="CE80" s="236"/>
      <c r="CF80" s="236"/>
      <c r="CG80" s="236"/>
      <c r="CH80" s="236"/>
      <c r="CI80" s="236"/>
      <c r="CJ80" s="236"/>
      <c r="CK80" s="236"/>
      <c r="CL80" s="236"/>
      <c r="CM80" s="236"/>
      <c r="CN80" s="236"/>
      <c r="CO80" s="236"/>
      <c r="CP80" s="236"/>
      <c r="CQ80" s="236"/>
      <c r="CR80" s="236"/>
      <c r="CS80" s="236"/>
      <c r="CT80" s="236"/>
      <c r="CU80" s="236"/>
      <c r="CV80" s="236"/>
      <c r="CW80" s="236"/>
      <c r="CX80" s="236"/>
      <c r="CY80" s="236"/>
      <c r="CZ80" s="236"/>
      <c r="DA80" s="236"/>
      <c r="DB80" s="236"/>
      <c r="DC80" s="236"/>
      <c r="DD80" s="236"/>
      <c r="DE80" s="236"/>
      <c r="DF80" s="236"/>
      <c r="DG80" s="236"/>
      <c r="DH80" s="236"/>
      <c r="DI80" s="236"/>
      <c r="DJ80" s="236"/>
      <c r="DK80" s="236"/>
      <c r="DL80" s="236"/>
      <c r="DM80" s="236"/>
      <c r="DN80" s="236"/>
      <c r="DO80" s="236"/>
      <c r="DP80" s="236"/>
      <c r="DQ80" s="236"/>
      <c r="DR80" s="236"/>
      <c r="DS80" s="236"/>
      <c r="DT80" s="236"/>
      <c r="DU80" s="236"/>
      <c r="DV80" s="236"/>
      <c r="DW80" s="236"/>
      <c r="DX80" s="236"/>
      <c r="DY80" s="236"/>
      <c r="DZ80" s="236"/>
      <c r="EA80" s="236"/>
      <c r="EB80" s="236"/>
      <c r="EC80" s="236"/>
      <c r="ED80" s="236"/>
      <c r="EE80" s="236"/>
      <c r="EF80" s="236"/>
      <c r="EG80" s="236"/>
      <c r="EH80" s="236"/>
      <c r="EI80" s="236"/>
      <c r="EJ80" s="236"/>
      <c r="EK80" s="236"/>
      <c r="EL80" s="236"/>
      <c r="EM80" s="236"/>
      <c r="EN80" s="236"/>
      <c r="EO80" s="236"/>
      <c r="EP80" s="236"/>
      <c r="EQ80" s="236"/>
      <c r="ER80" s="236"/>
      <c r="ES80" s="236"/>
      <c r="ET80" s="236"/>
      <c r="EU80" s="236"/>
      <c r="EV80" s="236"/>
      <c r="EW80" s="236"/>
      <c r="EX80" s="236"/>
      <c r="EY80" s="236"/>
      <c r="EZ80" s="236"/>
      <c r="FA80" s="236"/>
      <c r="FB80" s="236"/>
      <c r="FC80" s="236"/>
      <c r="FD80" s="236"/>
      <c r="FE80" s="236"/>
      <c r="FF80" s="236"/>
      <c r="FG80" s="236"/>
      <c r="FH80" s="236"/>
      <c r="FI80" s="236"/>
      <c r="FJ80" s="236"/>
      <c r="FK80" s="236"/>
      <c r="FL80" s="236"/>
      <c r="FM80" s="236"/>
      <c r="FN80" s="236"/>
      <c r="FO80" s="236"/>
      <c r="FP80" s="236"/>
      <c r="FQ80" s="236"/>
      <c r="FR80" s="236"/>
      <c r="FS80" s="236"/>
      <c r="FT80" s="236"/>
      <c r="FU80" s="236"/>
      <c r="FV80" s="236"/>
      <c r="FW80" s="236"/>
      <c r="FX80" s="236"/>
      <c r="FY80" s="236"/>
      <c r="FZ80" s="236"/>
      <c r="GA80" s="236"/>
      <c r="GB80" s="236"/>
      <c r="GC80" s="236"/>
      <c r="GD80" s="236"/>
      <c r="GE80" s="236"/>
      <c r="GF80" s="236"/>
    </row>
    <row r="81" spans="1:188" s="449" customFormat="1" hidden="1">
      <c r="A81" s="445"/>
      <c r="B81" s="515"/>
      <c r="C81" s="515"/>
      <c r="D81" s="516"/>
      <c r="E81" s="486"/>
      <c r="F81" s="446"/>
      <c r="G81" s="517"/>
      <c r="H81" s="447"/>
      <c r="I81" s="518"/>
      <c r="N81" s="456"/>
      <c r="Q81" s="6"/>
      <c r="R81" s="447"/>
      <c r="S81" s="447"/>
      <c r="U81" s="447"/>
      <c r="V81" s="447"/>
      <c r="W81" s="447"/>
      <c r="X81" s="447"/>
      <c r="Y81" s="447"/>
      <c r="Z81" s="447"/>
      <c r="AA81" s="447"/>
      <c r="AB81" s="447"/>
      <c r="AC81" s="447"/>
      <c r="AD81" s="447"/>
      <c r="AE81" s="447"/>
      <c r="AF81" s="447"/>
      <c r="AG81" s="447"/>
      <c r="AH81" s="447"/>
      <c r="AI81" s="447"/>
      <c r="AJ81" s="447"/>
      <c r="AK81" s="447"/>
      <c r="AL81" s="447"/>
      <c r="AM81" s="447"/>
      <c r="AN81" s="447"/>
      <c r="AO81" s="447"/>
      <c r="AP81" s="447"/>
      <c r="AQ81" s="519"/>
      <c r="AR81" s="450"/>
      <c r="AS81" s="450"/>
      <c r="AT81" s="450"/>
      <c r="AU81" s="450"/>
      <c r="AV81" s="450"/>
      <c r="AW81" s="450"/>
      <c r="AX81" s="450"/>
      <c r="AY81" s="450"/>
      <c r="AZ81" s="450"/>
      <c r="BA81" s="450"/>
      <c r="BB81" s="450"/>
      <c r="BC81" s="450"/>
      <c r="BD81" s="450"/>
      <c r="BE81" s="450"/>
      <c r="BF81" s="450"/>
      <c r="BG81" s="450"/>
      <c r="BH81" s="450"/>
      <c r="BI81" s="450"/>
      <c r="BJ81" s="450"/>
      <c r="BK81" s="450"/>
      <c r="BL81" s="450"/>
      <c r="BM81" s="450"/>
      <c r="BN81" s="450"/>
      <c r="BO81" s="450"/>
      <c r="BP81" s="450"/>
      <c r="BQ81" s="450"/>
      <c r="BR81" s="450"/>
      <c r="BS81" s="450"/>
      <c r="BT81" s="450"/>
      <c r="BU81" s="450"/>
      <c r="BV81" s="450"/>
      <c r="BW81" s="450"/>
      <c r="BX81" s="450"/>
      <c r="BY81" s="450"/>
      <c r="BZ81" s="450"/>
      <c r="CA81" s="450"/>
      <c r="CB81" s="450"/>
      <c r="CC81" s="450"/>
      <c r="CD81" s="450"/>
      <c r="CE81" s="450"/>
      <c r="CF81" s="450"/>
      <c r="CG81" s="450"/>
      <c r="CH81" s="450"/>
      <c r="CI81" s="450"/>
      <c r="CJ81" s="450"/>
      <c r="CK81" s="450"/>
      <c r="CL81" s="450"/>
      <c r="CM81" s="450"/>
      <c r="CN81" s="450"/>
      <c r="CO81" s="450"/>
      <c r="CP81" s="450"/>
      <c r="CQ81" s="450"/>
      <c r="CR81" s="450"/>
      <c r="CS81" s="450"/>
      <c r="CT81" s="450"/>
      <c r="CU81" s="450"/>
      <c r="CV81" s="450"/>
      <c r="CW81" s="450"/>
      <c r="CX81" s="450"/>
      <c r="CY81" s="450"/>
      <c r="CZ81" s="450"/>
      <c r="DA81" s="450"/>
      <c r="DB81" s="450"/>
      <c r="DC81" s="450"/>
      <c r="DD81" s="450"/>
      <c r="DE81" s="450"/>
      <c r="DF81" s="450"/>
      <c r="DG81" s="450"/>
      <c r="DH81" s="450"/>
      <c r="DI81" s="450"/>
      <c r="DJ81" s="450"/>
      <c r="DK81" s="450"/>
      <c r="DL81" s="450"/>
      <c r="DM81" s="450"/>
      <c r="DN81" s="450"/>
      <c r="DO81" s="450"/>
      <c r="DP81" s="450"/>
      <c r="DQ81" s="450"/>
      <c r="DR81" s="450"/>
      <c r="DS81" s="450"/>
      <c r="DT81" s="450"/>
      <c r="DU81" s="450"/>
      <c r="DV81" s="450"/>
      <c r="DW81" s="450"/>
      <c r="DX81" s="450"/>
      <c r="DY81" s="450"/>
      <c r="DZ81" s="450"/>
      <c r="EA81" s="450"/>
      <c r="EB81" s="450"/>
      <c r="EC81" s="450"/>
      <c r="ED81" s="450"/>
      <c r="EE81" s="450"/>
      <c r="EF81" s="450"/>
      <c r="EG81" s="450"/>
      <c r="EH81" s="450"/>
      <c r="EI81" s="450"/>
      <c r="EJ81" s="450"/>
      <c r="EK81" s="450"/>
      <c r="EL81" s="450"/>
      <c r="EM81" s="450"/>
      <c r="EN81" s="450"/>
      <c r="EO81" s="450"/>
      <c r="EP81" s="450"/>
      <c r="EQ81" s="450"/>
      <c r="ER81" s="450"/>
      <c r="ES81" s="450"/>
      <c r="ET81" s="450"/>
      <c r="EU81" s="450"/>
      <c r="EV81" s="450"/>
      <c r="EW81" s="450"/>
      <c r="EX81" s="450"/>
      <c r="EY81" s="450"/>
      <c r="EZ81" s="450"/>
      <c r="FA81" s="450"/>
      <c r="FB81" s="450"/>
      <c r="FC81" s="450"/>
      <c r="FD81" s="450"/>
      <c r="FE81" s="450"/>
      <c r="FF81" s="450"/>
      <c r="FG81" s="450"/>
      <c r="FH81" s="450"/>
      <c r="FI81" s="450"/>
      <c r="FJ81" s="450"/>
      <c r="FK81" s="450"/>
      <c r="FL81" s="450"/>
      <c r="FM81" s="450"/>
      <c r="FN81" s="450"/>
      <c r="FO81" s="450"/>
      <c r="FP81" s="450"/>
      <c r="FQ81" s="450"/>
      <c r="FR81" s="450"/>
      <c r="FS81" s="450"/>
      <c r="FT81" s="450"/>
      <c r="FU81" s="450"/>
      <c r="FV81" s="450"/>
      <c r="FW81" s="450"/>
      <c r="FX81" s="450"/>
      <c r="FY81" s="450"/>
      <c r="FZ81" s="450"/>
      <c r="GA81" s="450"/>
      <c r="GB81" s="450"/>
      <c r="GC81" s="450"/>
      <c r="GD81" s="450"/>
      <c r="GE81" s="450"/>
      <c r="GF81" s="450"/>
    </row>
    <row r="82" spans="1:188" s="236" customFormat="1" ht="31.5">
      <c r="A82" s="370" t="s">
        <v>521</v>
      </c>
      <c r="B82" s="4" t="s">
        <v>30</v>
      </c>
      <c r="C82" s="4"/>
      <c r="D82" s="443"/>
      <c r="E82" s="391"/>
      <c r="F82" s="377"/>
      <c r="G82" s="444"/>
      <c r="H82" s="245">
        <f>H83</f>
        <v>399077</v>
      </c>
      <c r="I82" s="245">
        <f t="shared" ref="I82:AI83" si="58">I83</f>
        <v>0</v>
      </c>
      <c r="J82" s="245">
        <f t="shared" si="58"/>
        <v>0</v>
      </c>
      <c r="K82" s="245">
        <f t="shared" si="58"/>
        <v>0</v>
      </c>
      <c r="L82" s="245">
        <f t="shared" si="58"/>
        <v>0</v>
      </c>
      <c r="M82" s="245">
        <f t="shared" si="58"/>
        <v>0</v>
      </c>
      <c r="N82" s="245">
        <f t="shared" si="58"/>
        <v>70000</v>
      </c>
      <c r="O82" s="245">
        <f t="shared" si="58"/>
        <v>0</v>
      </c>
      <c r="P82" s="245">
        <f t="shared" si="58"/>
        <v>70000</v>
      </c>
      <c r="Q82" s="245">
        <f t="shared" si="58"/>
        <v>0</v>
      </c>
      <c r="R82" s="245">
        <f t="shared" si="58"/>
        <v>0</v>
      </c>
      <c r="S82" s="245">
        <f t="shared" si="58"/>
        <v>0</v>
      </c>
      <c r="T82" s="245">
        <f t="shared" si="58"/>
        <v>290000</v>
      </c>
      <c r="U82" s="245">
        <f t="shared" si="58"/>
        <v>0</v>
      </c>
      <c r="V82" s="245">
        <f t="shared" si="58"/>
        <v>0</v>
      </c>
      <c r="W82" s="245">
        <f t="shared" si="58"/>
        <v>21514</v>
      </c>
      <c r="X82" s="245">
        <f t="shared" si="58"/>
        <v>0</v>
      </c>
      <c r="Y82" s="245">
        <f t="shared" si="58"/>
        <v>0</v>
      </c>
      <c r="Z82" s="245">
        <f t="shared" si="58"/>
        <v>0</v>
      </c>
      <c r="AA82" s="245">
        <f t="shared" si="58"/>
        <v>0</v>
      </c>
      <c r="AB82" s="245">
        <f t="shared" si="58"/>
        <v>21514</v>
      </c>
      <c r="AC82" s="245">
        <f t="shared" si="58"/>
        <v>0</v>
      </c>
      <c r="AD82" s="245">
        <f t="shared" si="58"/>
        <v>70000</v>
      </c>
      <c r="AE82" s="245">
        <f t="shared" si="58"/>
        <v>0</v>
      </c>
      <c r="AF82" s="245">
        <f t="shared" si="58"/>
        <v>48486</v>
      </c>
      <c r="AG82" s="245">
        <f t="shared" si="58"/>
        <v>0</v>
      </c>
      <c r="AH82" s="245">
        <f t="shared" si="58"/>
        <v>0</v>
      </c>
      <c r="AI82" s="245">
        <f t="shared" si="58"/>
        <v>21514</v>
      </c>
      <c r="AJ82" s="245"/>
      <c r="AK82" s="245"/>
      <c r="AL82" s="371">
        <f t="shared" si="55"/>
        <v>0</v>
      </c>
      <c r="AM82" s="245">
        <f t="shared" si="56"/>
        <v>0</v>
      </c>
      <c r="AN82" s="245">
        <f t="shared" si="56"/>
        <v>-21514</v>
      </c>
      <c r="AO82" s="245">
        <f t="shared" si="57"/>
        <v>0</v>
      </c>
      <c r="AP82" s="245">
        <f t="shared" si="57"/>
        <v>21514</v>
      </c>
      <c r="AQ82" s="240"/>
    </row>
    <row r="83" spans="1:188" s="236" customFormat="1">
      <c r="A83" s="370"/>
      <c r="B83" s="4" t="s">
        <v>28</v>
      </c>
      <c r="C83" s="4"/>
      <c r="D83" s="443"/>
      <c r="E83" s="391"/>
      <c r="F83" s="377"/>
      <c r="G83" s="444"/>
      <c r="H83" s="245">
        <f>H84</f>
        <v>399077</v>
      </c>
      <c r="I83" s="245">
        <f t="shared" si="58"/>
        <v>0</v>
      </c>
      <c r="J83" s="245">
        <f t="shared" si="58"/>
        <v>0</v>
      </c>
      <c r="K83" s="245">
        <f t="shared" si="58"/>
        <v>0</v>
      </c>
      <c r="L83" s="245">
        <f t="shared" si="58"/>
        <v>0</v>
      </c>
      <c r="M83" s="245">
        <f t="shared" si="58"/>
        <v>0</v>
      </c>
      <c r="N83" s="245">
        <f t="shared" si="58"/>
        <v>70000</v>
      </c>
      <c r="O83" s="245">
        <f t="shared" si="58"/>
        <v>0</v>
      </c>
      <c r="P83" s="245">
        <f t="shared" si="58"/>
        <v>70000</v>
      </c>
      <c r="Q83" s="245">
        <f t="shared" si="58"/>
        <v>0</v>
      </c>
      <c r="R83" s="245">
        <f t="shared" si="58"/>
        <v>0</v>
      </c>
      <c r="S83" s="245">
        <f t="shared" si="58"/>
        <v>0</v>
      </c>
      <c r="T83" s="245">
        <f t="shared" si="58"/>
        <v>290000</v>
      </c>
      <c r="U83" s="245">
        <f t="shared" si="58"/>
        <v>0</v>
      </c>
      <c r="V83" s="245">
        <f t="shared" si="58"/>
        <v>0</v>
      </c>
      <c r="W83" s="245">
        <f t="shared" si="58"/>
        <v>21514</v>
      </c>
      <c r="X83" s="245">
        <f t="shared" si="58"/>
        <v>0</v>
      </c>
      <c r="Y83" s="245">
        <f t="shared" si="58"/>
        <v>0</v>
      </c>
      <c r="Z83" s="245">
        <f t="shared" si="58"/>
        <v>0</v>
      </c>
      <c r="AA83" s="245">
        <f t="shared" si="58"/>
        <v>0</v>
      </c>
      <c r="AB83" s="245">
        <f t="shared" si="58"/>
        <v>21514</v>
      </c>
      <c r="AC83" s="245">
        <f t="shared" si="58"/>
        <v>0</v>
      </c>
      <c r="AD83" s="245">
        <f t="shared" si="58"/>
        <v>70000</v>
      </c>
      <c r="AE83" s="245">
        <f t="shared" si="58"/>
        <v>0</v>
      </c>
      <c r="AF83" s="245">
        <f t="shared" si="58"/>
        <v>48486</v>
      </c>
      <c r="AG83" s="245">
        <f t="shared" si="58"/>
        <v>0</v>
      </c>
      <c r="AH83" s="245">
        <f t="shared" si="58"/>
        <v>0</v>
      </c>
      <c r="AI83" s="245">
        <f t="shared" si="58"/>
        <v>21514</v>
      </c>
      <c r="AJ83" s="245"/>
      <c r="AK83" s="245"/>
      <c r="AL83" s="371">
        <f t="shared" si="55"/>
        <v>0</v>
      </c>
      <c r="AM83" s="245">
        <f t="shared" si="56"/>
        <v>0</v>
      </c>
      <c r="AN83" s="245">
        <f t="shared" si="56"/>
        <v>-21514</v>
      </c>
      <c r="AO83" s="245">
        <f t="shared" si="57"/>
        <v>0</v>
      </c>
      <c r="AP83" s="245">
        <f t="shared" si="57"/>
        <v>21514</v>
      </c>
      <c r="AQ83" s="240"/>
    </row>
    <row r="84" spans="1:188" s="714" customFormat="1" ht="97.5" customHeight="1">
      <c r="A84" s="243">
        <f>A81+1</f>
        <v>1</v>
      </c>
      <c r="B84" s="711" t="s">
        <v>473</v>
      </c>
      <c r="C84" s="711">
        <v>1</v>
      </c>
      <c r="D84" s="712" t="s">
        <v>474</v>
      </c>
      <c r="E84" s="694" t="s">
        <v>303</v>
      </c>
      <c r="F84" s="695" t="s">
        <v>172</v>
      </c>
      <c r="G84" s="8" t="s">
        <v>476</v>
      </c>
      <c r="H84" s="688">
        <v>399077</v>
      </c>
      <c r="I84" s="713"/>
      <c r="J84" s="6">
        <v>0</v>
      </c>
      <c r="K84" s="6"/>
      <c r="L84" s="6"/>
      <c r="M84" s="6"/>
      <c r="N84" s="246">
        <f>O84+P84</f>
        <v>70000</v>
      </c>
      <c r="O84" s="6"/>
      <c r="P84" s="6">
        <v>70000</v>
      </c>
      <c r="Q84" s="6">
        <f>R84+S84</f>
        <v>0</v>
      </c>
      <c r="R84" s="246"/>
      <c r="S84" s="246"/>
      <c r="T84" s="6">
        <v>290000</v>
      </c>
      <c r="U84" s="246"/>
      <c r="V84" s="246"/>
      <c r="W84" s="246">
        <v>21514</v>
      </c>
      <c r="X84" s="246"/>
      <c r="Y84" s="246"/>
      <c r="Z84" s="246"/>
      <c r="AA84" s="246"/>
      <c r="AB84" s="246">
        <f>W84</f>
        <v>21514</v>
      </c>
      <c r="AC84" s="246"/>
      <c r="AD84" s="246">
        <f t="shared" ref="AD84" si="59">AE84+AF84+AH84+AI84</f>
        <v>70000</v>
      </c>
      <c r="AE84" s="246">
        <f>O84+V84-U84</f>
        <v>0</v>
      </c>
      <c r="AF84" s="246">
        <f>P84+X84-W84</f>
        <v>48486</v>
      </c>
      <c r="AG84" s="246"/>
      <c r="AH84" s="246">
        <f>R84+Z84-Y84</f>
        <v>0</v>
      </c>
      <c r="AI84" s="246">
        <f>S84+AB84-AA84</f>
        <v>21514</v>
      </c>
      <c r="AJ84" s="246"/>
      <c r="AK84" s="246"/>
      <c r="AL84" s="371">
        <f t="shared" si="55"/>
        <v>0</v>
      </c>
      <c r="AM84" s="246">
        <f t="shared" si="56"/>
        <v>0</v>
      </c>
      <c r="AN84" s="246">
        <f t="shared" si="56"/>
        <v>-21514</v>
      </c>
      <c r="AO84" s="246">
        <f t="shared" si="57"/>
        <v>0</v>
      </c>
      <c r="AP84" s="246">
        <f t="shared" si="57"/>
        <v>21514</v>
      </c>
      <c r="AQ84" s="238"/>
    </row>
    <row r="85" spans="1:188" s="236" customFormat="1" ht="17.25">
      <c r="A85" s="370" t="s">
        <v>238</v>
      </c>
      <c r="B85" s="437" t="s">
        <v>169</v>
      </c>
      <c r="C85" s="437"/>
      <c r="D85" s="390"/>
      <c r="E85" s="391"/>
      <c r="F85" s="377"/>
      <c r="G85" s="242"/>
      <c r="H85" s="372">
        <f>H86</f>
        <v>2179789</v>
      </c>
      <c r="I85" s="372">
        <f t="shared" ref="I85:AF85" si="60">I86</f>
        <v>0</v>
      </c>
      <c r="J85" s="372">
        <f t="shared" si="60"/>
        <v>158490</v>
      </c>
      <c r="K85" s="372">
        <f t="shared" si="60"/>
        <v>0</v>
      </c>
      <c r="L85" s="372">
        <f t="shared" si="60"/>
        <v>0</v>
      </c>
      <c r="M85" s="372">
        <f t="shared" si="60"/>
        <v>1962000</v>
      </c>
      <c r="N85" s="372">
        <f t="shared" si="60"/>
        <v>762000</v>
      </c>
      <c r="O85" s="372">
        <f t="shared" si="60"/>
        <v>200000</v>
      </c>
      <c r="P85" s="372">
        <f t="shared" si="60"/>
        <v>562000</v>
      </c>
      <c r="Q85" s="372"/>
      <c r="R85" s="372">
        <f t="shared" si="60"/>
        <v>0</v>
      </c>
      <c r="S85" s="372">
        <f t="shared" si="60"/>
        <v>0</v>
      </c>
      <c r="T85" s="372">
        <f t="shared" si="60"/>
        <v>1200000</v>
      </c>
      <c r="U85" s="372">
        <f t="shared" si="60"/>
        <v>0</v>
      </c>
      <c r="V85" s="372">
        <f t="shared" si="60"/>
        <v>0</v>
      </c>
      <c r="W85" s="372">
        <f t="shared" si="60"/>
        <v>39626</v>
      </c>
      <c r="X85" s="372">
        <f t="shared" si="60"/>
        <v>0</v>
      </c>
      <c r="Y85" s="372">
        <f t="shared" si="60"/>
        <v>0</v>
      </c>
      <c r="Z85" s="372">
        <f t="shared" si="60"/>
        <v>0</v>
      </c>
      <c r="AA85" s="372">
        <f t="shared" si="60"/>
        <v>0</v>
      </c>
      <c r="AB85" s="372">
        <f t="shared" si="60"/>
        <v>39626</v>
      </c>
      <c r="AC85" s="372">
        <f t="shared" si="60"/>
        <v>0</v>
      </c>
      <c r="AD85" s="372">
        <f t="shared" si="60"/>
        <v>762000</v>
      </c>
      <c r="AE85" s="372">
        <f t="shared" si="60"/>
        <v>200000</v>
      </c>
      <c r="AF85" s="372">
        <f t="shared" si="60"/>
        <v>522374</v>
      </c>
      <c r="AG85" s="372"/>
      <c r="AH85" s="372">
        <f t="shared" ref="AH85:AJ85" si="61">AH86</f>
        <v>0</v>
      </c>
      <c r="AI85" s="372">
        <f t="shared" si="61"/>
        <v>39626</v>
      </c>
      <c r="AJ85" s="372">
        <f t="shared" si="61"/>
        <v>1200000</v>
      </c>
      <c r="AK85" s="245"/>
      <c r="AL85" s="371">
        <f t="shared" si="55"/>
        <v>0</v>
      </c>
      <c r="AM85" s="245">
        <f t="shared" si="56"/>
        <v>0</v>
      </c>
      <c r="AN85" s="245">
        <f t="shared" si="56"/>
        <v>-39626</v>
      </c>
      <c r="AO85" s="245">
        <f t="shared" si="57"/>
        <v>0</v>
      </c>
      <c r="AP85" s="245">
        <f t="shared" si="57"/>
        <v>39626</v>
      </c>
      <c r="AQ85" s="240"/>
    </row>
    <row r="86" spans="1:188" s="236" customFormat="1" ht="31.5">
      <c r="A86" s="370"/>
      <c r="B86" s="4" t="s">
        <v>30</v>
      </c>
      <c r="C86" s="4"/>
      <c r="D86" s="390"/>
      <c r="E86" s="391"/>
      <c r="F86" s="377"/>
      <c r="G86" s="242"/>
      <c r="H86" s="372">
        <f>H87+H89</f>
        <v>2179789</v>
      </c>
      <c r="I86" s="372">
        <f t="shared" ref="I86:AF86" si="62">I87+I89</f>
        <v>0</v>
      </c>
      <c r="J86" s="372">
        <f t="shared" si="62"/>
        <v>158490</v>
      </c>
      <c r="K86" s="372">
        <f t="shared" si="62"/>
        <v>0</v>
      </c>
      <c r="L86" s="372">
        <f t="shared" si="62"/>
        <v>0</v>
      </c>
      <c r="M86" s="372">
        <f t="shared" si="62"/>
        <v>1962000</v>
      </c>
      <c r="N86" s="372">
        <f t="shared" si="62"/>
        <v>762000</v>
      </c>
      <c r="O86" s="372">
        <f t="shared" si="62"/>
        <v>200000</v>
      </c>
      <c r="P86" s="372">
        <f t="shared" si="62"/>
        <v>562000</v>
      </c>
      <c r="Q86" s="372"/>
      <c r="R86" s="372">
        <f t="shared" si="62"/>
        <v>0</v>
      </c>
      <c r="S86" s="372">
        <f t="shared" si="62"/>
        <v>0</v>
      </c>
      <c r="T86" s="372">
        <f t="shared" si="62"/>
        <v>1200000</v>
      </c>
      <c r="U86" s="372">
        <f t="shared" si="62"/>
        <v>0</v>
      </c>
      <c r="V86" s="372">
        <f t="shared" si="62"/>
        <v>0</v>
      </c>
      <c r="W86" s="372">
        <f t="shared" si="62"/>
        <v>39626</v>
      </c>
      <c r="X86" s="372">
        <f t="shared" si="62"/>
        <v>0</v>
      </c>
      <c r="Y86" s="372">
        <f t="shared" si="62"/>
        <v>0</v>
      </c>
      <c r="Z86" s="372">
        <f t="shared" si="62"/>
        <v>0</v>
      </c>
      <c r="AA86" s="372">
        <f t="shared" si="62"/>
        <v>0</v>
      </c>
      <c r="AB86" s="372">
        <f t="shared" si="62"/>
        <v>39626</v>
      </c>
      <c r="AC86" s="372">
        <f t="shared" si="62"/>
        <v>0</v>
      </c>
      <c r="AD86" s="372">
        <f t="shared" si="62"/>
        <v>762000</v>
      </c>
      <c r="AE86" s="372">
        <f t="shared" si="62"/>
        <v>200000</v>
      </c>
      <c r="AF86" s="372">
        <f t="shared" si="62"/>
        <v>522374</v>
      </c>
      <c r="AG86" s="372"/>
      <c r="AH86" s="372">
        <f t="shared" ref="AH86:AJ86" si="63">AH87+AH89</f>
        <v>0</v>
      </c>
      <c r="AI86" s="372">
        <f t="shared" si="63"/>
        <v>39626</v>
      </c>
      <c r="AJ86" s="372">
        <f t="shared" si="63"/>
        <v>1200000</v>
      </c>
      <c r="AK86" s="245"/>
      <c r="AL86" s="371">
        <f t="shared" si="55"/>
        <v>0</v>
      </c>
      <c r="AM86" s="245">
        <f t="shared" si="56"/>
        <v>0</v>
      </c>
      <c r="AN86" s="245">
        <f t="shared" si="56"/>
        <v>-39626</v>
      </c>
      <c r="AO86" s="245">
        <f t="shared" si="57"/>
        <v>0</v>
      </c>
      <c r="AP86" s="245">
        <f t="shared" si="57"/>
        <v>39626</v>
      </c>
      <c r="AQ86" s="240"/>
    </row>
    <row r="87" spans="1:188" s="236" customFormat="1" ht="17.25">
      <c r="A87" s="370"/>
      <c r="B87" s="4" t="s">
        <v>173</v>
      </c>
      <c r="C87" s="4"/>
      <c r="D87" s="377"/>
      <c r="E87" s="391"/>
      <c r="F87" s="377"/>
      <c r="G87" s="242"/>
      <c r="H87" s="372">
        <f>H88</f>
        <v>2179789</v>
      </c>
      <c r="I87" s="372">
        <f t="shared" ref="I87:AF87" si="64">I88</f>
        <v>0</v>
      </c>
      <c r="J87" s="372">
        <f t="shared" si="64"/>
        <v>158490</v>
      </c>
      <c r="K87" s="372">
        <f t="shared" si="64"/>
        <v>0</v>
      </c>
      <c r="L87" s="372">
        <f t="shared" si="64"/>
        <v>0</v>
      </c>
      <c r="M87" s="372">
        <f t="shared" si="64"/>
        <v>1962000</v>
      </c>
      <c r="N87" s="372">
        <f t="shared" si="64"/>
        <v>762000</v>
      </c>
      <c r="O87" s="372">
        <f t="shared" si="64"/>
        <v>200000</v>
      </c>
      <c r="P87" s="372">
        <f t="shared" si="64"/>
        <v>562000</v>
      </c>
      <c r="Q87" s="372"/>
      <c r="R87" s="372">
        <f t="shared" si="64"/>
        <v>0</v>
      </c>
      <c r="S87" s="372">
        <f t="shared" si="64"/>
        <v>0</v>
      </c>
      <c r="T87" s="372">
        <f t="shared" si="64"/>
        <v>1200000</v>
      </c>
      <c r="U87" s="372">
        <f t="shared" si="64"/>
        <v>0</v>
      </c>
      <c r="V87" s="372">
        <f t="shared" si="64"/>
        <v>0</v>
      </c>
      <c r="W87" s="372">
        <f t="shared" si="64"/>
        <v>39626</v>
      </c>
      <c r="X87" s="372">
        <f t="shared" si="64"/>
        <v>0</v>
      </c>
      <c r="Y87" s="372">
        <f t="shared" si="64"/>
        <v>0</v>
      </c>
      <c r="Z87" s="372">
        <f t="shared" si="64"/>
        <v>0</v>
      </c>
      <c r="AA87" s="372">
        <f t="shared" si="64"/>
        <v>0</v>
      </c>
      <c r="AB87" s="372">
        <f t="shared" si="64"/>
        <v>39626</v>
      </c>
      <c r="AC87" s="372">
        <f t="shared" si="64"/>
        <v>0</v>
      </c>
      <c r="AD87" s="372">
        <f t="shared" si="64"/>
        <v>762000</v>
      </c>
      <c r="AE87" s="372">
        <f t="shared" si="64"/>
        <v>200000</v>
      </c>
      <c r="AF87" s="372">
        <f t="shared" si="64"/>
        <v>522374</v>
      </c>
      <c r="AG87" s="372"/>
      <c r="AH87" s="372">
        <f t="shared" ref="AH87:AJ87" si="65">AH88</f>
        <v>0</v>
      </c>
      <c r="AI87" s="372">
        <f t="shared" si="65"/>
        <v>39626</v>
      </c>
      <c r="AJ87" s="372">
        <f t="shared" si="65"/>
        <v>1200000</v>
      </c>
      <c r="AK87" s="245"/>
      <c r="AL87" s="371">
        <f t="shared" si="55"/>
        <v>0</v>
      </c>
      <c r="AM87" s="245">
        <f t="shared" si="56"/>
        <v>0</v>
      </c>
      <c r="AN87" s="245">
        <f t="shared" si="56"/>
        <v>-39626</v>
      </c>
      <c r="AO87" s="245">
        <f t="shared" si="57"/>
        <v>0</v>
      </c>
      <c r="AP87" s="245">
        <f t="shared" si="57"/>
        <v>39626</v>
      </c>
      <c r="AQ87" s="240"/>
    </row>
    <row r="88" spans="1:188" s="237" customFormat="1" ht="95.25" customHeight="1">
      <c r="A88" s="243">
        <f>A84+1</f>
        <v>2</v>
      </c>
      <c r="B88" s="244" t="s">
        <v>440</v>
      </c>
      <c r="C88" s="244">
        <v>1</v>
      </c>
      <c r="D88" s="8" t="s">
        <v>441</v>
      </c>
      <c r="E88" s="244" t="s">
        <v>442</v>
      </c>
      <c r="F88" s="8" t="s">
        <v>219</v>
      </c>
      <c r="G88" s="8" t="s">
        <v>443</v>
      </c>
      <c r="H88" s="246">
        <v>2179789</v>
      </c>
      <c r="I88" s="700"/>
      <c r="J88" s="700">
        <v>158490</v>
      </c>
      <c r="K88" s="700"/>
      <c r="L88" s="700"/>
      <c r="M88" s="700">
        <f>N88+T88</f>
        <v>1962000</v>
      </c>
      <c r="N88" s="246">
        <f>O88+P88</f>
        <v>762000</v>
      </c>
      <c r="O88" s="6">
        <v>200000</v>
      </c>
      <c r="P88" s="6">
        <f>220000+342000</f>
        <v>562000</v>
      </c>
      <c r="Q88" s="6">
        <f>R88+S88</f>
        <v>0</v>
      </c>
      <c r="R88" s="700"/>
      <c r="S88" s="700"/>
      <c r="T88" s="6">
        <v>1200000</v>
      </c>
      <c r="U88" s="700"/>
      <c r="V88" s="700"/>
      <c r="W88" s="700">
        <f>AB88+V88</f>
        <v>39626</v>
      </c>
      <c r="X88" s="700"/>
      <c r="Y88" s="700"/>
      <c r="Z88" s="700"/>
      <c r="AA88" s="700"/>
      <c r="AB88" s="700">
        <v>39626</v>
      </c>
      <c r="AC88" s="700"/>
      <c r="AD88" s="246">
        <f t="shared" ref="AD88" si="66">AE88+AF88+AH88+AI88</f>
        <v>762000</v>
      </c>
      <c r="AE88" s="246">
        <f>O88+V88-U88</f>
        <v>200000</v>
      </c>
      <c r="AF88" s="246">
        <f>P88+X88-W88</f>
        <v>522374</v>
      </c>
      <c r="AG88" s="246"/>
      <c r="AH88" s="246">
        <f>R88+Z88-Y88</f>
        <v>0</v>
      </c>
      <c r="AI88" s="246">
        <f>S88+AB88-AA88</f>
        <v>39626</v>
      </c>
      <c r="AJ88" s="246">
        <f>T88</f>
        <v>1200000</v>
      </c>
      <c r="AK88" s="246"/>
      <c r="AL88" s="371">
        <f t="shared" si="55"/>
        <v>0</v>
      </c>
      <c r="AM88" s="246">
        <f t="shared" si="56"/>
        <v>0</v>
      </c>
      <c r="AN88" s="246">
        <f t="shared" si="56"/>
        <v>-39626</v>
      </c>
      <c r="AO88" s="246">
        <f t="shared" si="57"/>
        <v>0</v>
      </c>
      <c r="AP88" s="246">
        <f t="shared" si="57"/>
        <v>39626</v>
      </c>
      <c r="AQ88" s="238" t="s">
        <v>511</v>
      </c>
    </row>
    <row r="89" spans="1:188" s="236" customFormat="1" ht="17.25" hidden="1">
      <c r="A89" s="370"/>
      <c r="B89" s="379" t="s">
        <v>434</v>
      </c>
      <c r="C89" s="379"/>
      <c r="D89" s="390"/>
      <c r="E89" s="391"/>
      <c r="F89" s="377"/>
      <c r="G89" s="242"/>
      <c r="H89" s="372">
        <f>SUM(H90:H92)+H95</f>
        <v>0</v>
      </c>
      <c r="I89" s="372">
        <f t="shared" ref="I89:J89" si="67">SUM(I90:I92)+I95</f>
        <v>0</v>
      </c>
      <c r="J89" s="372">
        <f t="shared" si="67"/>
        <v>0</v>
      </c>
      <c r="K89" s="372">
        <f t="shared" ref="K89:L89" si="68">SUM(K90:K92)+K95</f>
        <v>0</v>
      </c>
      <c r="L89" s="372">
        <f t="shared" si="68"/>
        <v>0</v>
      </c>
      <c r="M89" s="372">
        <f>SUM(M90:M95)</f>
        <v>0</v>
      </c>
      <c r="N89" s="372">
        <f t="shared" ref="N89:AF89" si="69">SUM(N90:N95)</f>
        <v>0</v>
      </c>
      <c r="O89" s="372">
        <f t="shared" si="69"/>
        <v>0</v>
      </c>
      <c r="P89" s="372">
        <f t="shared" si="69"/>
        <v>0</v>
      </c>
      <c r="Q89" s="372"/>
      <c r="R89" s="372">
        <f t="shared" si="69"/>
        <v>0</v>
      </c>
      <c r="S89" s="372">
        <f t="shared" si="69"/>
        <v>0</v>
      </c>
      <c r="T89" s="372">
        <f t="shared" si="69"/>
        <v>0</v>
      </c>
      <c r="U89" s="372">
        <f t="shared" si="69"/>
        <v>0</v>
      </c>
      <c r="V89" s="372">
        <f t="shared" si="69"/>
        <v>0</v>
      </c>
      <c r="W89" s="372">
        <f t="shared" si="69"/>
        <v>0</v>
      </c>
      <c r="X89" s="372">
        <f t="shared" si="69"/>
        <v>0</v>
      </c>
      <c r="Y89" s="372">
        <f t="shared" si="69"/>
        <v>0</v>
      </c>
      <c r="Z89" s="372">
        <f t="shared" si="69"/>
        <v>0</v>
      </c>
      <c r="AA89" s="372">
        <f t="shared" si="69"/>
        <v>0</v>
      </c>
      <c r="AB89" s="372">
        <f t="shared" si="69"/>
        <v>0</v>
      </c>
      <c r="AC89" s="372">
        <f t="shared" si="69"/>
        <v>0</v>
      </c>
      <c r="AD89" s="372">
        <f t="shared" si="69"/>
        <v>0</v>
      </c>
      <c r="AE89" s="372">
        <f t="shared" si="69"/>
        <v>0</v>
      </c>
      <c r="AF89" s="372">
        <f t="shared" si="69"/>
        <v>0</v>
      </c>
      <c r="AG89" s="372"/>
      <c r="AH89" s="372">
        <f t="shared" ref="AH89:AJ89" si="70">SUM(AH90:AH95)</f>
        <v>0</v>
      </c>
      <c r="AI89" s="372">
        <f t="shared" si="70"/>
        <v>0</v>
      </c>
      <c r="AJ89" s="372">
        <f t="shared" si="70"/>
        <v>0</v>
      </c>
      <c r="AK89" s="245"/>
      <c r="AL89" s="371">
        <f t="shared" si="55"/>
        <v>0</v>
      </c>
      <c r="AM89" s="245">
        <f t="shared" si="56"/>
        <v>0</v>
      </c>
      <c r="AN89" s="245">
        <f t="shared" si="56"/>
        <v>0</v>
      </c>
      <c r="AO89" s="245">
        <f t="shared" si="57"/>
        <v>0</v>
      </c>
      <c r="AP89" s="245">
        <f t="shared" si="57"/>
        <v>0</v>
      </c>
      <c r="AQ89" s="240"/>
    </row>
    <row r="90" spans="1:188" s="474" customFormat="1" hidden="1">
      <c r="A90" s="469"/>
      <c r="B90" s="521"/>
      <c r="C90" s="521"/>
      <c r="D90" s="522"/>
      <c r="E90" s="482"/>
      <c r="F90" s="470"/>
      <c r="G90" s="470"/>
      <c r="H90" s="472"/>
      <c r="I90" s="473"/>
      <c r="J90" s="473"/>
      <c r="K90" s="473"/>
      <c r="L90" s="473"/>
      <c r="M90" s="473"/>
      <c r="N90" s="472"/>
      <c r="O90" s="473"/>
      <c r="P90" s="473"/>
      <c r="Q90" s="6"/>
      <c r="R90" s="472"/>
      <c r="S90" s="472"/>
      <c r="T90" s="473"/>
      <c r="U90" s="472"/>
      <c r="V90" s="472"/>
      <c r="W90" s="472"/>
      <c r="X90" s="472"/>
      <c r="Y90" s="472"/>
      <c r="Z90" s="472"/>
      <c r="AA90" s="472"/>
      <c r="AB90" s="472"/>
      <c r="AC90" s="472"/>
      <c r="AD90" s="472"/>
      <c r="AE90" s="472"/>
      <c r="AF90" s="472"/>
      <c r="AG90" s="472"/>
      <c r="AH90" s="472"/>
      <c r="AI90" s="472"/>
      <c r="AJ90" s="472"/>
      <c r="AK90" s="483"/>
      <c r="AL90" s="656"/>
      <c r="AM90" s="472"/>
      <c r="AN90" s="472"/>
      <c r="AO90" s="472"/>
      <c r="AP90" s="472"/>
      <c r="AQ90" s="483"/>
    </row>
    <row r="91" spans="1:188" s="450" customFormat="1" ht="63" hidden="1" customHeight="1">
      <c r="A91" s="445"/>
      <c r="B91" s="523"/>
      <c r="C91" s="523"/>
      <c r="D91" s="446"/>
      <c r="E91" s="486"/>
      <c r="F91" s="446"/>
      <c r="G91" s="446"/>
      <c r="H91" s="447"/>
      <c r="I91" s="449"/>
      <c r="J91" s="449"/>
      <c r="K91" s="449"/>
      <c r="L91" s="449"/>
      <c r="M91" s="449"/>
      <c r="N91" s="447"/>
      <c r="O91" s="449"/>
      <c r="P91" s="449"/>
      <c r="Q91" s="6"/>
      <c r="R91" s="447"/>
      <c r="S91" s="447"/>
      <c r="T91" s="449"/>
      <c r="U91" s="447"/>
      <c r="V91" s="447"/>
      <c r="W91" s="447"/>
      <c r="X91" s="447"/>
      <c r="Y91" s="447"/>
      <c r="Z91" s="447"/>
      <c r="AA91" s="447"/>
      <c r="AB91" s="447"/>
      <c r="AC91" s="447"/>
      <c r="AD91" s="447"/>
      <c r="AE91" s="447"/>
      <c r="AF91" s="447"/>
      <c r="AG91" s="447"/>
      <c r="AH91" s="447"/>
      <c r="AI91" s="447"/>
      <c r="AJ91" s="447"/>
      <c r="AK91" s="1217"/>
      <c r="AL91" s="655"/>
      <c r="AM91" s="447"/>
      <c r="AN91" s="447"/>
      <c r="AO91" s="447"/>
      <c r="AP91" s="447"/>
      <c r="AQ91" s="1217"/>
    </row>
    <row r="92" spans="1:188" s="527" customFormat="1" ht="65.25" hidden="1" customHeight="1">
      <c r="A92" s="490"/>
      <c r="B92" s="491"/>
      <c r="C92" s="491"/>
      <c r="D92" s="524"/>
      <c r="E92" s="525"/>
      <c r="F92" s="525"/>
      <c r="G92" s="526"/>
      <c r="H92" s="494"/>
      <c r="I92" s="495"/>
      <c r="J92" s="495"/>
      <c r="K92" s="495"/>
      <c r="L92" s="495"/>
      <c r="M92" s="495"/>
      <c r="N92" s="494"/>
      <c r="O92" s="495"/>
      <c r="P92" s="495"/>
      <c r="Q92" s="6"/>
      <c r="R92" s="494"/>
      <c r="S92" s="494"/>
      <c r="T92" s="495"/>
      <c r="U92" s="494"/>
      <c r="V92" s="494"/>
      <c r="W92" s="494"/>
      <c r="X92" s="494"/>
      <c r="Y92" s="494"/>
      <c r="Z92" s="494"/>
      <c r="AA92" s="494"/>
      <c r="AB92" s="494"/>
      <c r="AC92" s="494"/>
      <c r="AD92" s="494"/>
      <c r="AE92" s="494"/>
      <c r="AF92" s="494"/>
      <c r="AG92" s="494"/>
      <c r="AH92" s="494"/>
      <c r="AI92" s="494"/>
      <c r="AJ92" s="494"/>
      <c r="AK92" s="1217"/>
      <c r="AL92" s="672"/>
      <c r="AM92" s="494"/>
      <c r="AN92" s="494"/>
      <c r="AO92" s="494"/>
      <c r="AP92" s="494"/>
      <c r="AQ92" s="1217"/>
    </row>
    <row r="93" spans="1:188" s="534" customFormat="1" hidden="1">
      <c r="A93" s="528"/>
      <c r="B93" s="529"/>
      <c r="C93" s="529"/>
      <c r="D93" s="530"/>
      <c r="E93" s="530"/>
      <c r="F93" s="530"/>
      <c r="G93" s="530"/>
      <c r="H93" s="531"/>
      <c r="I93" s="532"/>
      <c r="J93" s="533"/>
      <c r="K93" s="533"/>
      <c r="L93" s="533"/>
      <c r="M93" s="533"/>
      <c r="N93" s="531"/>
      <c r="O93" s="533"/>
      <c r="P93" s="533"/>
      <c r="Q93" s="6"/>
      <c r="R93" s="531"/>
      <c r="S93" s="531"/>
      <c r="T93" s="531"/>
      <c r="U93" s="531"/>
      <c r="V93" s="531"/>
      <c r="W93" s="531"/>
      <c r="X93" s="531"/>
      <c r="Y93" s="531"/>
      <c r="Z93" s="531"/>
      <c r="AA93" s="531"/>
      <c r="AB93" s="531"/>
      <c r="AC93" s="531"/>
      <c r="AD93" s="531"/>
      <c r="AE93" s="531"/>
      <c r="AF93" s="531"/>
      <c r="AG93" s="531"/>
      <c r="AH93" s="531"/>
      <c r="AI93" s="531"/>
      <c r="AJ93" s="531"/>
      <c r="AK93" s="1217"/>
      <c r="AL93" s="681"/>
      <c r="AM93" s="531"/>
      <c r="AN93" s="531"/>
      <c r="AO93" s="531"/>
      <c r="AP93" s="531"/>
      <c r="AQ93" s="1217"/>
    </row>
    <row r="94" spans="1:188" s="534" customFormat="1" hidden="1">
      <c r="A94" s="528"/>
      <c r="B94" s="529"/>
      <c r="C94" s="529"/>
      <c r="D94" s="530"/>
      <c r="E94" s="530"/>
      <c r="F94" s="530"/>
      <c r="G94" s="530"/>
      <c r="H94" s="531"/>
      <c r="I94" s="535"/>
      <c r="J94" s="533"/>
      <c r="K94" s="533"/>
      <c r="L94" s="533"/>
      <c r="M94" s="533"/>
      <c r="N94" s="531"/>
      <c r="O94" s="533"/>
      <c r="P94" s="533"/>
      <c r="Q94" s="6"/>
      <c r="R94" s="531"/>
      <c r="S94" s="531"/>
      <c r="T94" s="531"/>
      <c r="U94" s="531"/>
      <c r="V94" s="531"/>
      <c r="W94" s="531"/>
      <c r="X94" s="531"/>
      <c r="Y94" s="531"/>
      <c r="Z94" s="531"/>
      <c r="AA94" s="531"/>
      <c r="AB94" s="531"/>
      <c r="AC94" s="531"/>
      <c r="AD94" s="531"/>
      <c r="AE94" s="531"/>
      <c r="AF94" s="531"/>
      <c r="AG94" s="531"/>
      <c r="AH94" s="531"/>
      <c r="AI94" s="531"/>
      <c r="AJ94" s="531"/>
      <c r="AK94" s="1217"/>
      <c r="AL94" s="681"/>
      <c r="AM94" s="531"/>
      <c r="AN94" s="531"/>
      <c r="AO94" s="531"/>
      <c r="AP94" s="531"/>
      <c r="AQ94" s="1217"/>
    </row>
    <row r="95" spans="1:188" s="541" customFormat="1" hidden="1">
      <c r="A95" s="536"/>
      <c r="B95" s="537"/>
      <c r="C95" s="537"/>
      <c r="D95" s="538"/>
      <c r="E95" s="538"/>
      <c r="F95" s="538"/>
      <c r="G95" s="538"/>
      <c r="H95" s="539"/>
      <c r="I95" s="539"/>
      <c r="J95" s="540"/>
      <c r="K95" s="540"/>
      <c r="L95" s="540"/>
      <c r="M95" s="540"/>
      <c r="N95" s="539"/>
      <c r="O95" s="540"/>
      <c r="P95" s="540"/>
      <c r="Q95" s="6"/>
      <c r="R95" s="539"/>
      <c r="S95" s="539"/>
      <c r="T95" s="540"/>
      <c r="U95" s="539"/>
      <c r="V95" s="539"/>
      <c r="W95" s="539"/>
      <c r="X95" s="539"/>
      <c r="Y95" s="539"/>
      <c r="Z95" s="539"/>
      <c r="AA95" s="539"/>
      <c r="AB95" s="539"/>
      <c r="AC95" s="539"/>
      <c r="AD95" s="539"/>
      <c r="AE95" s="539"/>
      <c r="AF95" s="539"/>
      <c r="AG95" s="539"/>
      <c r="AH95" s="539"/>
      <c r="AI95" s="539"/>
      <c r="AJ95" s="539"/>
      <c r="AK95" s="1217"/>
      <c r="AL95" s="682"/>
      <c r="AM95" s="539"/>
      <c r="AN95" s="539"/>
      <c r="AO95" s="539"/>
      <c r="AP95" s="539"/>
      <c r="AQ95" s="1217"/>
    </row>
    <row r="96" spans="1:188" s="236" customFormat="1" ht="47.25" hidden="1">
      <c r="A96" s="370" t="s">
        <v>329</v>
      </c>
      <c r="B96" s="4" t="s">
        <v>364</v>
      </c>
      <c r="C96" s="4"/>
      <c r="D96" s="377"/>
      <c r="E96" s="391"/>
      <c r="F96" s="377"/>
      <c r="G96" s="242"/>
      <c r="H96" s="372">
        <f>H97</f>
        <v>0</v>
      </c>
      <c r="I96" s="372">
        <f t="shared" ref="I96:X98" si="71">I97</f>
        <v>0</v>
      </c>
      <c r="J96" s="372">
        <f t="shared" si="71"/>
        <v>0</v>
      </c>
      <c r="K96" s="372">
        <f t="shared" si="71"/>
        <v>0</v>
      </c>
      <c r="L96" s="372">
        <f t="shared" si="71"/>
        <v>0</v>
      </c>
      <c r="M96" s="372">
        <f t="shared" si="71"/>
        <v>0</v>
      </c>
      <c r="N96" s="372">
        <f t="shared" si="71"/>
        <v>0</v>
      </c>
      <c r="O96" s="372">
        <f t="shared" si="71"/>
        <v>0</v>
      </c>
      <c r="P96" s="372">
        <f t="shared" si="71"/>
        <v>0</v>
      </c>
      <c r="Q96" s="372"/>
      <c r="R96" s="372">
        <f t="shared" si="71"/>
        <v>0</v>
      </c>
      <c r="S96" s="372">
        <f t="shared" si="71"/>
        <v>0</v>
      </c>
      <c r="T96" s="372">
        <f t="shared" si="71"/>
        <v>0</v>
      </c>
      <c r="U96" s="372">
        <f t="shared" si="71"/>
        <v>0</v>
      </c>
      <c r="V96" s="372">
        <f t="shared" si="71"/>
        <v>0</v>
      </c>
      <c r="W96" s="372">
        <f t="shared" si="71"/>
        <v>0</v>
      </c>
      <c r="X96" s="372">
        <f t="shared" si="71"/>
        <v>0</v>
      </c>
      <c r="Y96" s="372">
        <f t="shared" ref="Y96:AF98" si="72">Y97</f>
        <v>0</v>
      </c>
      <c r="Z96" s="372">
        <f t="shared" si="72"/>
        <v>0</v>
      </c>
      <c r="AA96" s="372">
        <f t="shared" si="72"/>
        <v>0</v>
      </c>
      <c r="AB96" s="372">
        <f t="shared" si="72"/>
        <v>0</v>
      </c>
      <c r="AC96" s="372">
        <f t="shared" si="72"/>
        <v>0</v>
      </c>
      <c r="AD96" s="372">
        <f t="shared" si="72"/>
        <v>0</v>
      </c>
      <c r="AE96" s="372">
        <f t="shared" si="72"/>
        <v>0</v>
      </c>
      <c r="AF96" s="372">
        <f t="shared" si="72"/>
        <v>0</v>
      </c>
      <c r="AG96" s="372"/>
      <c r="AH96" s="372">
        <f t="shared" ref="AH96:AJ98" si="73">AH97</f>
        <v>0</v>
      </c>
      <c r="AI96" s="372">
        <f t="shared" si="73"/>
        <v>0</v>
      </c>
      <c r="AJ96" s="372">
        <f t="shared" si="73"/>
        <v>0</v>
      </c>
      <c r="AK96" s="245"/>
      <c r="AL96" s="371">
        <f t="shared" si="55"/>
        <v>0</v>
      </c>
      <c r="AM96" s="245">
        <f t="shared" si="56"/>
        <v>0</v>
      </c>
      <c r="AN96" s="245">
        <f t="shared" si="56"/>
        <v>0</v>
      </c>
      <c r="AO96" s="245">
        <f t="shared" si="57"/>
        <v>0</v>
      </c>
      <c r="AP96" s="245">
        <f t="shared" si="57"/>
        <v>0</v>
      </c>
      <c r="AQ96" s="377" t="s">
        <v>415</v>
      </c>
    </row>
    <row r="97" spans="1:43" s="236" customFormat="1" ht="31.5" hidden="1">
      <c r="A97" s="370"/>
      <c r="B97" s="4" t="s">
        <v>30</v>
      </c>
      <c r="C97" s="4"/>
      <c r="D97" s="377"/>
      <c r="E97" s="391"/>
      <c r="F97" s="377"/>
      <c r="G97" s="242"/>
      <c r="H97" s="372">
        <f>H98</f>
        <v>0</v>
      </c>
      <c r="I97" s="372">
        <f t="shared" si="71"/>
        <v>0</v>
      </c>
      <c r="J97" s="372">
        <f t="shared" si="71"/>
        <v>0</v>
      </c>
      <c r="K97" s="372">
        <f t="shared" si="71"/>
        <v>0</v>
      </c>
      <c r="L97" s="372">
        <f t="shared" si="71"/>
        <v>0</v>
      </c>
      <c r="M97" s="372">
        <f t="shared" si="71"/>
        <v>0</v>
      </c>
      <c r="N97" s="372">
        <f t="shared" si="71"/>
        <v>0</v>
      </c>
      <c r="O97" s="372">
        <f t="shared" si="71"/>
        <v>0</v>
      </c>
      <c r="P97" s="372">
        <f t="shared" si="71"/>
        <v>0</v>
      </c>
      <c r="Q97" s="372"/>
      <c r="R97" s="372">
        <f t="shared" si="71"/>
        <v>0</v>
      </c>
      <c r="S97" s="372">
        <f t="shared" si="71"/>
        <v>0</v>
      </c>
      <c r="T97" s="372">
        <f t="shared" si="71"/>
        <v>0</v>
      </c>
      <c r="U97" s="372">
        <f t="shared" si="71"/>
        <v>0</v>
      </c>
      <c r="V97" s="372">
        <f t="shared" si="71"/>
        <v>0</v>
      </c>
      <c r="W97" s="372">
        <f t="shared" si="71"/>
        <v>0</v>
      </c>
      <c r="X97" s="372">
        <f t="shared" si="71"/>
        <v>0</v>
      </c>
      <c r="Y97" s="372">
        <f t="shared" si="72"/>
        <v>0</v>
      </c>
      <c r="Z97" s="372">
        <f t="shared" si="72"/>
        <v>0</v>
      </c>
      <c r="AA97" s="372">
        <f t="shared" si="72"/>
        <v>0</v>
      </c>
      <c r="AB97" s="372">
        <f t="shared" si="72"/>
        <v>0</v>
      </c>
      <c r="AC97" s="372">
        <f t="shared" si="72"/>
        <v>0</v>
      </c>
      <c r="AD97" s="372">
        <f t="shared" si="72"/>
        <v>0</v>
      </c>
      <c r="AE97" s="372">
        <f t="shared" si="72"/>
        <v>0</v>
      </c>
      <c r="AF97" s="372">
        <f t="shared" si="72"/>
        <v>0</v>
      </c>
      <c r="AG97" s="372"/>
      <c r="AH97" s="372">
        <f t="shared" si="73"/>
        <v>0</v>
      </c>
      <c r="AI97" s="372">
        <f t="shared" si="73"/>
        <v>0</v>
      </c>
      <c r="AJ97" s="372">
        <f t="shared" si="73"/>
        <v>0</v>
      </c>
      <c r="AK97" s="245"/>
      <c r="AL97" s="371">
        <f t="shared" si="55"/>
        <v>0</v>
      </c>
      <c r="AM97" s="245">
        <f t="shared" si="56"/>
        <v>0</v>
      </c>
      <c r="AN97" s="245">
        <f t="shared" si="56"/>
        <v>0</v>
      </c>
      <c r="AO97" s="245">
        <f t="shared" si="57"/>
        <v>0</v>
      </c>
      <c r="AP97" s="245">
        <f t="shared" si="57"/>
        <v>0</v>
      </c>
      <c r="AQ97" s="240"/>
    </row>
    <row r="98" spans="1:43" s="236" customFormat="1" ht="17.25" hidden="1">
      <c r="A98" s="370"/>
      <c r="B98" s="4" t="s">
        <v>380</v>
      </c>
      <c r="C98" s="4"/>
      <c r="D98" s="377"/>
      <c r="E98" s="391"/>
      <c r="F98" s="377"/>
      <c r="G98" s="242"/>
      <c r="H98" s="372">
        <f>H99</f>
        <v>0</v>
      </c>
      <c r="I98" s="372">
        <f t="shared" si="71"/>
        <v>0</v>
      </c>
      <c r="J98" s="372">
        <f t="shared" si="71"/>
        <v>0</v>
      </c>
      <c r="K98" s="372">
        <f t="shared" si="71"/>
        <v>0</v>
      </c>
      <c r="L98" s="372">
        <f t="shared" si="71"/>
        <v>0</v>
      </c>
      <c r="M98" s="372">
        <f t="shared" si="71"/>
        <v>0</v>
      </c>
      <c r="N98" s="372">
        <f t="shared" si="71"/>
        <v>0</v>
      </c>
      <c r="O98" s="372">
        <f t="shared" si="71"/>
        <v>0</v>
      </c>
      <c r="P98" s="372">
        <f t="shared" si="71"/>
        <v>0</v>
      </c>
      <c r="Q98" s="372"/>
      <c r="R98" s="372">
        <f t="shared" si="71"/>
        <v>0</v>
      </c>
      <c r="S98" s="372">
        <f t="shared" si="71"/>
        <v>0</v>
      </c>
      <c r="T98" s="372">
        <f t="shared" si="71"/>
        <v>0</v>
      </c>
      <c r="U98" s="372">
        <f t="shared" si="71"/>
        <v>0</v>
      </c>
      <c r="V98" s="372">
        <f t="shared" si="71"/>
        <v>0</v>
      </c>
      <c r="W98" s="372">
        <f t="shared" si="71"/>
        <v>0</v>
      </c>
      <c r="X98" s="372">
        <f t="shared" si="71"/>
        <v>0</v>
      </c>
      <c r="Y98" s="372">
        <f t="shared" si="72"/>
        <v>0</v>
      </c>
      <c r="Z98" s="372">
        <f t="shared" si="72"/>
        <v>0</v>
      </c>
      <c r="AA98" s="372">
        <f t="shared" si="72"/>
        <v>0</v>
      </c>
      <c r="AB98" s="372">
        <f t="shared" si="72"/>
        <v>0</v>
      </c>
      <c r="AC98" s="372">
        <f t="shared" si="72"/>
        <v>0</v>
      </c>
      <c r="AD98" s="372">
        <f t="shared" si="72"/>
        <v>0</v>
      </c>
      <c r="AE98" s="372">
        <f t="shared" si="72"/>
        <v>0</v>
      </c>
      <c r="AF98" s="372">
        <f t="shared" si="72"/>
        <v>0</v>
      </c>
      <c r="AG98" s="372"/>
      <c r="AH98" s="372">
        <f t="shared" si="73"/>
        <v>0</v>
      </c>
      <c r="AI98" s="372">
        <f t="shared" si="73"/>
        <v>0</v>
      </c>
      <c r="AJ98" s="372">
        <f t="shared" si="73"/>
        <v>0</v>
      </c>
      <c r="AK98" s="245"/>
      <c r="AL98" s="371">
        <f t="shared" si="55"/>
        <v>0</v>
      </c>
      <c r="AM98" s="245">
        <f t="shared" si="56"/>
        <v>0</v>
      </c>
      <c r="AN98" s="245">
        <f t="shared" si="56"/>
        <v>0</v>
      </c>
      <c r="AO98" s="245">
        <f t="shared" si="57"/>
        <v>0</v>
      </c>
      <c r="AP98" s="245">
        <f t="shared" si="57"/>
        <v>0</v>
      </c>
      <c r="AQ98" s="240"/>
    </row>
    <row r="99" spans="1:43" s="236" customFormat="1" ht="47.25" hidden="1">
      <c r="A99" s="370"/>
      <c r="B99" s="4" t="s">
        <v>381</v>
      </c>
      <c r="C99" s="4"/>
      <c r="D99" s="377" t="s">
        <v>382</v>
      </c>
      <c r="E99" s="391"/>
      <c r="F99" s="377"/>
      <c r="G99" s="242"/>
      <c r="H99" s="372">
        <f>H100+H108+H112+H115</f>
        <v>0</v>
      </c>
      <c r="I99" s="372">
        <f t="shared" ref="I99:AF99" si="74">I100+I108+I112+I115</f>
        <v>0</v>
      </c>
      <c r="J99" s="372">
        <f t="shared" si="74"/>
        <v>0</v>
      </c>
      <c r="K99" s="372">
        <f t="shared" si="74"/>
        <v>0</v>
      </c>
      <c r="L99" s="372">
        <f t="shared" si="74"/>
        <v>0</v>
      </c>
      <c r="M99" s="372">
        <f t="shared" si="74"/>
        <v>0</v>
      </c>
      <c r="N99" s="372">
        <f t="shared" si="74"/>
        <v>0</v>
      </c>
      <c r="O99" s="372">
        <f t="shared" si="74"/>
        <v>0</v>
      </c>
      <c r="P99" s="372">
        <f t="shared" si="74"/>
        <v>0</v>
      </c>
      <c r="Q99" s="372"/>
      <c r="R99" s="372">
        <f t="shared" si="74"/>
        <v>0</v>
      </c>
      <c r="S99" s="372">
        <f t="shared" si="74"/>
        <v>0</v>
      </c>
      <c r="T99" s="372">
        <f t="shared" si="74"/>
        <v>0</v>
      </c>
      <c r="U99" s="372">
        <f t="shared" si="74"/>
        <v>0</v>
      </c>
      <c r="V99" s="372">
        <f t="shared" si="74"/>
        <v>0</v>
      </c>
      <c r="W99" s="372">
        <f t="shared" si="74"/>
        <v>0</v>
      </c>
      <c r="X99" s="372">
        <f t="shared" si="74"/>
        <v>0</v>
      </c>
      <c r="Y99" s="372">
        <f t="shared" si="74"/>
        <v>0</v>
      </c>
      <c r="Z99" s="372">
        <f t="shared" si="74"/>
        <v>0</v>
      </c>
      <c r="AA99" s="372">
        <f t="shared" si="74"/>
        <v>0</v>
      </c>
      <c r="AB99" s="372">
        <f t="shared" si="74"/>
        <v>0</v>
      </c>
      <c r="AC99" s="372">
        <f t="shared" si="74"/>
        <v>0</v>
      </c>
      <c r="AD99" s="372">
        <f t="shared" si="74"/>
        <v>0</v>
      </c>
      <c r="AE99" s="372">
        <f t="shared" si="74"/>
        <v>0</v>
      </c>
      <c r="AF99" s="372">
        <f t="shared" si="74"/>
        <v>0</v>
      </c>
      <c r="AG99" s="372"/>
      <c r="AH99" s="372">
        <f t="shared" ref="AH99:AJ99" si="75">AH100+AH108+AH112+AH115</f>
        <v>0</v>
      </c>
      <c r="AI99" s="372">
        <f t="shared" si="75"/>
        <v>0</v>
      </c>
      <c r="AJ99" s="372">
        <f t="shared" si="75"/>
        <v>0</v>
      </c>
      <c r="AK99" s="245"/>
      <c r="AL99" s="371">
        <f t="shared" si="55"/>
        <v>0</v>
      </c>
      <c r="AM99" s="245">
        <f t="shared" si="56"/>
        <v>0</v>
      </c>
      <c r="AN99" s="245">
        <f t="shared" si="56"/>
        <v>0</v>
      </c>
      <c r="AO99" s="245">
        <f t="shared" si="57"/>
        <v>0</v>
      </c>
      <c r="AP99" s="245">
        <f t="shared" si="57"/>
        <v>0</v>
      </c>
      <c r="AQ99" s="240"/>
    </row>
    <row r="100" spans="1:43" s="236" customFormat="1" hidden="1">
      <c r="A100" s="370"/>
      <c r="B100" s="4" t="s">
        <v>383</v>
      </c>
      <c r="C100" s="4"/>
      <c r="D100" s="377"/>
      <c r="E100" s="377"/>
      <c r="F100" s="377"/>
      <c r="G100" s="377"/>
      <c r="H100" s="245">
        <f>H101+H102+H103+H104+H105+H106+H107</f>
        <v>0</v>
      </c>
      <c r="I100" s="245">
        <f t="shared" ref="I100:J100" si="76">I101+I102+I103+I104+I105+I106+I107</f>
        <v>0</v>
      </c>
      <c r="J100" s="245">
        <f t="shared" si="76"/>
        <v>0</v>
      </c>
      <c r="K100" s="235"/>
      <c r="L100" s="235"/>
      <c r="M100" s="245">
        <f t="shared" ref="M100:O100" si="77">SUM(M101:M107)</f>
        <v>0</v>
      </c>
      <c r="N100" s="245">
        <f t="shared" si="77"/>
        <v>0</v>
      </c>
      <c r="O100" s="245">
        <f t="shared" si="77"/>
        <v>0</v>
      </c>
      <c r="P100" s="235"/>
      <c r="Q100" s="235"/>
      <c r="R100" s="245"/>
      <c r="S100" s="245"/>
      <c r="T100" s="245">
        <f t="shared" ref="T100:AJ100" si="78">SUM(T101:T107)</f>
        <v>0</v>
      </c>
      <c r="U100" s="245">
        <f t="shared" si="78"/>
        <v>0</v>
      </c>
      <c r="V100" s="245">
        <f t="shared" si="78"/>
        <v>0</v>
      </c>
      <c r="W100" s="245">
        <f t="shared" si="78"/>
        <v>0</v>
      </c>
      <c r="X100" s="245">
        <f t="shared" si="78"/>
        <v>0</v>
      </c>
      <c r="Y100" s="245">
        <f t="shared" si="78"/>
        <v>0</v>
      </c>
      <c r="Z100" s="245">
        <f t="shared" si="78"/>
        <v>0</v>
      </c>
      <c r="AA100" s="245">
        <f t="shared" si="78"/>
        <v>0</v>
      </c>
      <c r="AB100" s="245">
        <f t="shared" si="78"/>
        <v>0</v>
      </c>
      <c r="AC100" s="245">
        <f t="shared" si="78"/>
        <v>0</v>
      </c>
      <c r="AD100" s="245">
        <f t="shared" si="78"/>
        <v>0</v>
      </c>
      <c r="AE100" s="245">
        <f t="shared" si="78"/>
        <v>0</v>
      </c>
      <c r="AF100" s="245">
        <f t="shared" si="78"/>
        <v>0</v>
      </c>
      <c r="AG100" s="245"/>
      <c r="AH100" s="245">
        <f t="shared" si="78"/>
        <v>0</v>
      </c>
      <c r="AI100" s="245">
        <f t="shared" si="78"/>
        <v>0</v>
      </c>
      <c r="AJ100" s="245">
        <f t="shared" si="78"/>
        <v>0</v>
      </c>
      <c r="AK100" s="245"/>
      <c r="AL100" s="371">
        <f t="shared" si="55"/>
        <v>0</v>
      </c>
      <c r="AM100" s="245">
        <f t="shared" si="56"/>
        <v>0</v>
      </c>
      <c r="AN100" s="245">
        <f t="shared" si="56"/>
        <v>0</v>
      </c>
      <c r="AO100" s="245">
        <f t="shared" si="57"/>
        <v>0</v>
      </c>
      <c r="AP100" s="245">
        <f t="shared" si="57"/>
        <v>0</v>
      </c>
      <c r="AQ100" s="240"/>
    </row>
    <row r="101" spans="1:43" s="450" customFormat="1" hidden="1">
      <c r="A101" s="445"/>
      <c r="B101" s="523"/>
      <c r="C101" s="523"/>
      <c r="D101" s="446"/>
      <c r="E101" s="446"/>
      <c r="F101" s="446"/>
      <c r="G101" s="446"/>
      <c r="H101" s="447"/>
      <c r="I101" s="449"/>
      <c r="J101" s="449"/>
      <c r="K101" s="449"/>
      <c r="L101" s="449"/>
      <c r="M101" s="449"/>
      <c r="N101" s="447"/>
      <c r="O101" s="447"/>
      <c r="P101" s="449"/>
      <c r="Q101" s="6"/>
      <c r="R101" s="447"/>
      <c r="S101" s="447"/>
      <c r="T101" s="449"/>
      <c r="U101" s="447"/>
      <c r="V101" s="447"/>
      <c r="W101" s="447"/>
      <c r="X101" s="447"/>
      <c r="Y101" s="447"/>
      <c r="Z101" s="447"/>
      <c r="AA101" s="447"/>
      <c r="AB101" s="447"/>
      <c r="AC101" s="447"/>
      <c r="AD101" s="447"/>
      <c r="AE101" s="447"/>
      <c r="AF101" s="447"/>
      <c r="AG101" s="447"/>
      <c r="AH101" s="447"/>
      <c r="AI101" s="447"/>
      <c r="AJ101" s="447"/>
      <c r="AK101" s="447"/>
      <c r="AL101" s="655"/>
      <c r="AM101" s="447"/>
      <c r="AN101" s="447"/>
      <c r="AO101" s="447"/>
      <c r="AP101" s="447"/>
      <c r="AQ101" s="446"/>
    </row>
    <row r="102" spans="1:43" s="450" customFormat="1" hidden="1">
      <c r="A102" s="445"/>
      <c r="B102" s="523"/>
      <c r="C102" s="523"/>
      <c r="D102" s="446"/>
      <c r="E102" s="446"/>
      <c r="F102" s="446"/>
      <c r="G102" s="446"/>
      <c r="H102" s="447"/>
      <c r="I102" s="449"/>
      <c r="J102" s="449"/>
      <c r="K102" s="449"/>
      <c r="L102" s="449"/>
      <c r="M102" s="449"/>
      <c r="N102" s="447"/>
      <c r="O102" s="447"/>
      <c r="P102" s="449"/>
      <c r="Q102" s="6"/>
      <c r="R102" s="447"/>
      <c r="S102" s="447"/>
      <c r="T102" s="449"/>
      <c r="U102" s="447"/>
      <c r="V102" s="447"/>
      <c r="W102" s="447"/>
      <c r="X102" s="447"/>
      <c r="Y102" s="447"/>
      <c r="Z102" s="447"/>
      <c r="AA102" s="447"/>
      <c r="AB102" s="447"/>
      <c r="AC102" s="447"/>
      <c r="AD102" s="447"/>
      <c r="AE102" s="447"/>
      <c r="AF102" s="447"/>
      <c r="AG102" s="447"/>
      <c r="AH102" s="447"/>
      <c r="AI102" s="447"/>
      <c r="AJ102" s="447"/>
      <c r="AK102" s="447"/>
      <c r="AL102" s="655"/>
      <c r="AM102" s="447"/>
      <c r="AN102" s="447"/>
      <c r="AO102" s="447"/>
      <c r="AP102" s="447"/>
      <c r="AQ102" s="446"/>
    </row>
    <row r="103" spans="1:43" s="474" customFormat="1" hidden="1">
      <c r="A103" s="469"/>
      <c r="B103" s="521"/>
      <c r="C103" s="521"/>
      <c r="D103" s="470"/>
      <c r="E103" s="470"/>
      <c r="F103" s="470"/>
      <c r="G103" s="470"/>
      <c r="H103" s="472"/>
      <c r="I103" s="473"/>
      <c r="J103" s="473"/>
      <c r="K103" s="473"/>
      <c r="L103" s="473"/>
      <c r="M103" s="473"/>
      <c r="N103" s="472"/>
      <c r="O103" s="472"/>
      <c r="P103" s="473"/>
      <c r="Q103" s="6"/>
      <c r="R103" s="472"/>
      <c r="S103" s="472"/>
      <c r="T103" s="473"/>
      <c r="U103" s="472"/>
      <c r="V103" s="472"/>
      <c r="W103" s="472"/>
      <c r="X103" s="472"/>
      <c r="Y103" s="472"/>
      <c r="Z103" s="472"/>
      <c r="AA103" s="472"/>
      <c r="AB103" s="472"/>
      <c r="AC103" s="472"/>
      <c r="AD103" s="472"/>
      <c r="AE103" s="472"/>
      <c r="AF103" s="472"/>
      <c r="AG103" s="472"/>
      <c r="AH103" s="472"/>
      <c r="AI103" s="472"/>
      <c r="AJ103" s="472"/>
      <c r="AK103" s="472"/>
      <c r="AL103" s="656"/>
      <c r="AM103" s="472"/>
      <c r="AN103" s="472"/>
      <c r="AO103" s="472"/>
      <c r="AP103" s="472"/>
      <c r="AQ103" s="470"/>
    </row>
    <row r="104" spans="1:43" s="450" customFormat="1" hidden="1">
      <c r="A104" s="445"/>
      <c r="B104" s="523"/>
      <c r="C104" s="523"/>
      <c r="D104" s="446"/>
      <c r="E104" s="446"/>
      <c r="F104" s="446"/>
      <c r="G104" s="446"/>
      <c r="H104" s="447"/>
      <c r="I104" s="449"/>
      <c r="J104" s="449"/>
      <c r="K104" s="449"/>
      <c r="L104" s="449"/>
      <c r="M104" s="449"/>
      <c r="N104" s="447"/>
      <c r="O104" s="447"/>
      <c r="P104" s="449"/>
      <c r="Q104" s="6"/>
      <c r="R104" s="447"/>
      <c r="S104" s="447"/>
      <c r="T104" s="449"/>
      <c r="U104" s="447"/>
      <c r="V104" s="447"/>
      <c r="W104" s="447"/>
      <c r="X104" s="447"/>
      <c r="Y104" s="447"/>
      <c r="Z104" s="447"/>
      <c r="AA104" s="447"/>
      <c r="AB104" s="447"/>
      <c r="AC104" s="447"/>
      <c r="AD104" s="447"/>
      <c r="AE104" s="447"/>
      <c r="AF104" s="447"/>
      <c r="AG104" s="447"/>
      <c r="AH104" s="447"/>
      <c r="AI104" s="447"/>
      <c r="AJ104" s="447"/>
      <c r="AK104" s="447"/>
      <c r="AL104" s="655"/>
      <c r="AM104" s="447"/>
      <c r="AN104" s="447"/>
      <c r="AO104" s="447"/>
      <c r="AP104" s="447"/>
      <c r="AQ104" s="446"/>
    </row>
    <row r="105" spans="1:43" s="450" customFormat="1" hidden="1">
      <c r="A105" s="445"/>
      <c r="B105" s="523"/>
      <c r="C105" s="523"/>
      <c r="D105" s="446"/>
      <c r="E105" s="446"/>
      <c r="F105" s="446"/>
      <c r="G105" s="446"/>
      <c r="H105" s="447"/>
      <c r="I105" s="449"/>
      <c r="J105" s="449"/>
      <c r="K105" s="449"/>
      <c r="L105" s="449"/>
      <c r="M105" s="449"/>
      <c r="N105" s="447"/>
      <c r="O105" s="447"/>
      <c r="P105" s="449"/>
      <c r="Q105" s="6"/>
      <c r="R105" s="447"/>
      <c r="S105" s="447"/>
      <c r="T105" s="449"/>
      <c r="U105" s="447"/>
      <c r="V105" s="447"/>
      <c r="W105" s="447"/>
      <c r="X105" s="447"/>
      <c r="Y105" s="447"/>
      <c r="Z105" s="447"/>
      <c r="AA105" s="447"/>
      <c r="AB105" s="447"/>
      <c r="AC105" s="447"/>
      <c r="AD105" s="447"/>
      <c r="AE105" s="447"/>
      <c r="AF105" s="447"/>
      <c r="AG105" s="447"/>
      <c r="AH105" s="447"/>
      <c r="AI105" s="447"/>
      <c r="AJ105" s="447"/>
      <c r="AK105" s="447"/>
      <c r="AL105" s="655"/>
      <c r="AM105" s="447"/>
      <c r="AN105" s="447"/>
      <c r="AO105" s="447"/>
      <c r="AP105" s="447"/>
      <c r="AQ105" s="446"/>
    </row>
    <row r="106" spans="1:43" s="527" customFormat="1" hidden="1">
      <c r="A106" s="490"/>
      <c r="B106" s="491"/>
      <c r="C106" s="491"/>
      <c r="D106" s="492"/>
      <c r="E106" s="492"/>
      <c r="F106" s="492"/>
      <c r="G106" s="492"/>
      <c r="H106" s="494"/>
      <c r="I106" s="495"/>
      <c r="J106" s="495"/>
      <c r="K106" s="495"/>
      <c r="L106" s="495"/>
      <c r="M106" s="495"/>
      <c r="N106" s="494"/>
      <c r="O106" s="494"/>
      <c r="P106" s="495"/>
      <c r="Q106" s="6"/>
      <c r="R106" s="494"/>
      <c r="S106" s="494"/>
      <c r="T106" s="495"/>
      <c r="U106" s="494"/>
      <c r="V106" s="494"/>
      <c r="W106" s="494"/>
      <c r="X106" s="494"/>
      <c r="Y106" s="494"/>
      <c r="Z106" s="494"/>
      <c r="AA106" s="494"/>
      <c r="AB106" s="494"/>
      <c r="AC106" s="494"/>
      <c r="AD106" s="494"/>
      <c r="AE106" s="494"/>
      <c r="AF106" s="494"/>
      <c r="AG106" s="494"/>
      <c r="AH106" s="494"/>
      <c r="AI106" s="494"/>
      <c r="AJ106" s="494"/>
      <c r="AK106" s="494"/>
      <c r="AL106" s="672"/>
      <c r="AM106" s="494"/>
      <c r="AN106" s="494"/>
      <c r="AO106" s="494"/>
      <c r="AP106" s="494"/>
      <c r="AQ106" s="492"/>
    </row>
    <row r="107" spans="1:43" s="527" customFormat="1" hidden="1">
      <c r="A107" s="490"/>
      <c r="B107" s="491"/>
      <c r="C107" s="491"/>
      <c r="D107" s="492"/>
      <c r="E107" s="492"/>
      <c r="F107" s="492"/>
      <c r="G107" s="492"/>
      <c r="H107" s="494"/>
      <c r="I107" s="495"/>
      <c r="J107" s="495"/>
      <c r="K107" s="495"/>
      <c r="L107" s="495"/>
      <c r="M107" s="495"/>
      <c r="N107" s="494"/>
      <c r="O107" s="494"/>
      <c r="P107" s="495"/>
      <c r="Q107" s="6"/>
      <c r="R107" s="494"/>
      <c r="S107" s="494"/>
      <c r="T107" s="495"/>
      <c r="U107" s="494"/>
      <c r="V107" s="494"/>
      <c r="W107" s="494"/>
      <c r="X107" s="494"/>
      <c r="Y107" s="494"/>
      <c r="Z107" s="494"/>
      <c r="AA107" s="494"/>
      <c r="AB107" s="494"/>
      <c r="AC107" s="494"/>
      <c r="AD107" s="494"/>
      <c r="AE107" s="494"/>
      <c r="AF107" s="494"/>
      <c r="AG107" s="494"/>
      <c r="AH107" s="494"/>
      <c r="AI107" s="494"/>
      <c r="AJ107" s="494"/>
      <c r="AK107" s="494"/>
      <c r="AL107" s="672"/>
      <c r="AM107" s="494"/>
      <c r="AN107" s="494"/>
      <c r="AO107" s="494"/>
      <c r="AP107" s="494"/>
      <c r="AQ107" s="492"/>
    </row>
    <row r="108" spans="1:43" s="237" customFormat="1" hidden="1">
      <c r="A108" s="243"/>
      <c r="B108" s="4" t="s">
        <v>396</v>
      </c>
      <c r="C108" s="4"/>
      <c r="D108" s="8"/>
      <c r="E108" s="8"/>
      <c r="F108" s="8"/>
      <c r="G108" s="8"/>
      <c r="H108" s="245">
        <f t="shared" ref="H108" si="79">SUM(H109:H111)</f>
        <v>0</v>
      </c>
      <c r="I108" s="6"/>
      <c r="J108" s="6"/>
      <c r="K108" s="6"/>
      <c r="L108" s="6"/>
      <c r="M108" s="6"/>
      <c r="N108" s="245">
        <f t="shared" ref="N108:O108" si="80">SUM(N109:N111)</f>
        <v>0</v>
      </c>
      <c r="O108" s="245">
        <f t="shared" si="80"/>
        <v>0</v>
      </c>
      <c r="P108" s="6"/>
      <c r="Q108" s="6"/>
      <c r="R108" s="246"/>
      <c r="S108" s="246"/>
      <c r="T108" s="245">
        <f t="shared" ref="T108:AJ108" si="81">SUM(T109:T111)</f>
        <v>0</v>
      </c>
      <c r="U108" s="245">
        <f t="shared" si="81"/>
        <v>0</v>
      </c>
      <c r="V108" s="245">
        <f t="shared" si="81"/>
        <v>0</v>
      </c>
      <c r="W108" s="245">
        <f t="shared" si="81"/>
        <v>0</v>
      </c>
      <c r="X108" s="245">
        <f t="shared" si="81"/>
        <v>0</v>
      </c>
      <c r="Y108" s="245">
        <f t="shared" si="81"/>
        <v>0</v>
      </c>
      <c r="Z108" s="245">
        <f t="shared" si="81"/>
        <v>0</v>
      </c>
      <c r="AA108" s="245">
        <f t="shared" si="81"/>
        <v>0</v>
      </c>
      <c r="AB108" s="245">
        <f t="shared" si="81"/>
        <v>0</v>
      </c>
      <c r="AC108" s="245">
        <f t="shared" si="81"/>
        <v>0</v>
      </c>
      <c r="AD108" s="245">
        <f t="shared" si="81"/>
        <v>0</v>
      </c>
      <c r="AE108" s="245">
        <f t="shared" si="81"/>
        <v>0</v>
      </c>
      <c r="AF108" s="245">
        <f t="shared" si="81"/>
        <v>0</v>
      </c>
      <c r="AG108" s="245"/>
      <c r="AH108" s="245">
        <f t="shared" si="81"/>
        <v>0</v>
      </c>
      <c r="AI108" s="245">
        <f t="shared" si="81"/>
        <v>0</v>
      </c>
      <c r="AJ108" s="245">
        <f t="shared" si="81"/>
        <v>0</v>
      </c>
      <c r="AK108" s="246"/>
      <c r="AL108" s="371">
        <f t="shared" si="55"/>
        <v>0</v>
      </c>
      <c r="AM108" s="246">
        <f t="shared" si="56"/>
        <v>0</v>
      </c>
      <c r="AN108" s="246">
        <f t="shared" si="56"/>
        <v>0</v>
      </c>
      <c r="AO108" s="246">
        <f t="shared" si="57"/>
        <v>0</v>
      </c>
      <c r="AP108" s="246">
        <f t="shared" si="57"/>
        <v>0</v>
      </c>
      <c r="AQ108" s="238"/>
    </row>
    <row r="109" spans="1:43" s="450" customFormat="1" hidden="1">
      <c r="A109" s="445"/>
      <c r="B109" s="523"/>
      <c r="C109" s="523"/>
      <c r="D109" s="446"/>
      <c r="E109" s="446"/>
      <c r="F109" s="446"/>
      <c r="G109" s="446"/>
      <c r="H109" s="447"/>
      <c r="I109" s="449"/>
      <c r="J109" s="449"/>
      <c r="K109" s="449"/>
      <c r="L109" s="449"/>
      <c r="M109" s="449"/>
      <c r="N109" s="447"/>
      <c r="O109" s="447"/>
      <c r="P109" s="449"/>
      <c r="Q109" s="6"/>
      <c r="R109" s="447"/>
      <c r="S109" s="447"/>
      <c r="T109" s="449"/>
      <c r="U109" s="447"/>
      <c r="V109" s="447"/>
      <c r="W109" s="447"/>
      <c r="X109" s="447"/>
      <c r="Y109" s="447"/>
      <c r="Z109" s="447"/>
      <c r="AA109" s="447"/>
      <c r="AB109" s="447"/>
      <c r="AC109" s="447"/>
      <c r="AD109" s="447"/>
      <c r="AE109" s="447"/>
      <c r="AF109" s="447"/>
      <c r="AG109" s="447"/>
      <c r="AH109" s="447"/>
      <c r="AI109" s="447"/>
      <c r="AJ109" s="447"/>
      <c r="AK109" s="447"/>
      <c r="AL109" s="655"/>
      <c r="AM109" s="447"/>
      <c r="AN109" s="447"/>
      <c r="AO109" s="447"/>
      <c r="AP109" s="447"/>
      <c r="AQ109" s="1217"/>
    </row>
    <row r="110" spans="1:43" s="527" customFormat="1" ht="54" hidden="1" customHeight="1">
      <c r="A110" s="490"/>
      <c r="B110" s="491"/>
      <c r="C110" s="491"/>
      <c r="D110" s="492"/>
      <c r="E110" s="492"/>
      <c r="F110" s="492"/>
      <c r="G110" s="492"/>
      <c r="H110" s="494"/>
      <c r="I110" s="495"/>
      <c r="J110" s="495"/>
      <c r="K110" s="495"/>
      <c r="L110" s="495"/>
      <c r="M110" s="495"/>
      <c r="N110" s="494"/>
      <c r="O110" s="494"/>
      <c r="P110" s="495"/>
      <c r="Q110" s="6"/>
      <c r="R110" s="494"/>
      <c r="S110" s="494"/>
      <c r="T110" s="495"/>
      <c r="U110" s="494"/>
      <c r="V110" s="494"/>
      <c r="W110" s="494"/>
      <c r="X110" s="494"/>
      <c r="Y110" s="494"/>
      <c r="Z110" s="494"/>
      <c r="AA110" s="494"/>
      <c r="AB110" s="494"/>
      <c r="AC110" s="494"/>
      <c r="AD110" s="494"/>
      <c r="AE110" s="494"/>
      <c r="AF110" s="494"/>
      <c r="AG110" s="494"/>
      <c r="AH110" s="494"/>
      <c r="AI110" s="494"/>
      <c r="AJ110" s="494"/>
      <c r="AK110" s="494"/>
      <c r="AL110" s="672"/>
      <c r="AM110" s="494"/>
      <c r="AN110" s="494"/>
      <c r="AO110" s="494"/>
      <c r="AP110" s="494"/>
      <c r="AQ110" s="1217"/>
    </row>
    <row r="111" spans="1:43" s="474" customFormat="1" hidden="1">
      <c r="A111" s="469"/>
      <c r="B111" s="521"/>
      <c r="C111" s="521"/>
      <c r="D111" s="470"/>
      <c r="E111" s="470"/>
      <c r="F111" s="470"/>
      <c r="G111" s="470"/>
      <c r="H111" s="472"/>
      <c r="I111" s="473"/>
      <c r="J111" s="473"/>
      <c r="K111" s="473"/>
      <c r="L111" s="473"/>
      <c r="M111" s="473"/>
      <c r="N111" s="472"/>
      <c r="O111" s="472"/>
      <c r="P111" s="473"/>
      <c r="Q111" s="6"/>
      <c r="R111" s="472"/>
      <c r="S111" s="472"/>
      <c r="T111" s="473"/>
      <c r="U111" s="472"/>
      <c r="V111" s="472"/>
      <c r="W111" s="472"/>
      <c r="X111" s="472"/>
      <c r="Y111" s="472"/>
      <c r="Z111" s="472"/>
      <c r="AA111" s="472"/>
      <c r="AB111" s="472"/>
      <c r="AC111" s="472"/>
      <c r="AD111" s="472"/>
      <c r="AE111" s="472"/>
      <c r="AF111" s="472"/>
      <c r="AG111" s="472"/>
      <c r="AH111" s="472"/>
      <c r="AI111" s="472"/>
      <c r="AJ111" s="472"/>
      <c r="AK111" s="472"/>
      <c r="AL111" s="656"/>
      <c r="AM111" s="472"/>
      <c r="AN111" s="472"/>
      <c r="AO111" s="472"/>
      <c r="AP111" s="472"/>
      <c r="AQ111" s="542"/>
    </row>
    <row r="112" spans="1:43" s="237" customFormat="1" hidden="1">
      <c r="A112" s="243"/>
      <c r="B112" s="4" t="s">
        <v>303</v>
      </c>
      <c r="C112" s="4"/>
      <c r="D112" s="8"/>
      <c r="E112" s="8"/>
      <c r="F112" s="8"/>
      <c r="G112" s="8"/>
      <c r="H112" s="245">
        <f>H113+H114</f>
        <v>0</v>
      </c>
      <c r="I112" s="6"/>
      <c r="J112" s="6"/>
      <c r="K112" s="6"/>
      <c r="L112" s="6"/>
      <c r="M112" s="6"/>
      <c r="N112" s="245">
        <f t="shared" ref="N112:O112" si="82">N113+N114</f>
        <v>0</v>
      </c>
      <c r="O112" s="245">
        <f t="shared" si="82"/>
        <v>0</v>
      </c>
      <c r="P112" s="6"/>
      <c r="Q112" s="6"/>
      <c r="R112" s="246"/>
      <c r="S112" s="246"/>
      <c r="T112" s="245">
        <f t="shared" ref="T112:AJ112" si="83">T113+T114</f>
        <v>0</v>
      </c>
      <c r="U112" s="245">
        <f t="shared" si="83"/>
        <v>0</v>
      </c>
      <c r="V112" s="245">
        <f t="shared" si="83"/>
        <v>0</v>
      </c>
      <c r="W112" s="245">
        <f t="shared" si="83"/>
        <v>0</v>
      </c>
      <c r="X112" s="245">
        <f t="shared" si="83"/>
        <v>0</v>
      </c>
      <c r="Y112" s="245">
        <f t="shared" si="83"/>
        <v>0</v>
      </c>
      <c r="Z112" s="245">
        <f t="shared" si="83"/>
        <v>0</v>
      </c>
      <c r="AA112" s="245">
        <f t="shared" si="83"/>
        <v>0</v>
      </c>
      <c r="AB112" s="245">
        <f t="shared" si="83"/>
        <v>0</v>
      </c>
      <c r="AC112" s="245">
        <f t="shared" si="83"/>
        <v>0</v>
      </c>
      <c r="AD112" s="245">
        <f t="shared" si="83"/>
        <v>0</v>
      </c>
      <c r="AE112" s="245">
        <f t="shared" si="83"/>
        <v>0</v>
      </c>
      <c r="AF112" s="245">
        <f t="shared" si="83"/>
        <v>0</v>
      </c>
      <c r="AG112" s="245"/>
      <c r="AH112" s="245">
        <f t="shared" si="83"/>
        <v>0</v>
      </c>
      <c r="AI112" s="245">
        <f t="shared" si="83"/>
        <v>0</v>
      </c>
      <c r="AJ112" s="245">
        <f t="shared" si="83"/>
        <v>0</v>
      </c>
      <c r="AK112" s="246"/>
      <c r="AL112" s="371">
        <f t="shared" si="55"/>
        <v>0</v>
      </c>
      <c r="AM112" s="246">
        <f t="shared" si="56"/>
        <v>0</v>
      </c>
      <c r="AN112" s="246">
        <f t="shared" si="56"/>
        <v>0</v>
      </c>
      <c r="AO112" s="246">
        <f t="shared" si="57"/>
        <v>0</v>
      </c>
      <c r="AP112" s="246">
        <f t="shared" si="57"/>
        <v>0</v>
      </c>
      <c r="AQ112" s="238"/>
    </row>
    <row r="113" spans="1:43" s="450" customFormat="1" hidden="1">
      <c r="A113" s="445"/>
      <c r="B113" s="523"/>
      <c r="C113" s="523"/>
      <c r="D113" s="446"/>
      <c r="E113" s="446"/>
      <c r="F113" s="446"/>
      <c r="G113" s="446"/>
      <c r="H113" s="447"/>
      <c r="I113" s="449"/>
      <c r="J113" s="449"/>
      <c r="K113" s="449"/>
      <c r="L113" s="449"/>
      <c r="M113" s="449"/>
      <c r="N113" s="447"/>
      <c r="O113" s="447"/>
      <c r="P113" s="449"/>
      <c r="Q113" s="6"/>
      <c r="R113" s="447"/>
      <c r="S113" s="447"/>
      <c r="T113" s="449"/>
      <c r="U113" s="447"/>
      <c r="V113" s="447"/>
      <c r="W113" s="447"/>
      <c r="X113" s="447"/>
      <c r="Y113" s="447"/>
      <c r="Z113" s="447"/>
      <c r="AA113" s="447"/>
      <c r="AB113" s="447"/>
      <c r="AC113" s="447"/>
      <c r="AD113" s="447"/>
      <c r="AE113" s="447"/>
      <c r="AF113" s="447"/>
      <c r="AG113" s="447"/>
      <c r="AH113" s="447"/>
      <c r="AI113" s="447"/>
      <c r="AJ113" s="447"/>
      <c r="AK113" s="447"/>
      <c r="AL113" s="655"/>
      <c r="AM113" s="447"/>
      <c r="AN113" s="447"/>
      <c r="AO113" s="447"/>
      <c r="AP113" s="447"/>
      <c r="AQ113" s="1218"/>
    </row>
    <row r="114" spans="1:43" s="474" customFormat="1" ht="83.25" hidden="1" customHeight="1">
      <c r="A114" s="469"/>
      <c r="B114" s="521"/>
      <c r="C114" s="521"/>
      <c r="D114" s="470"/>
      <c r="E114" s="470"/>
      <c r="F114" s="470"/>
      <c r="G114" s="470"/>
      <c r="H114" s="471"/>
      <c r="I114" s="473"/>
      <c r="J114" s="473"/>
      <c r="K114" s="473"/>
      <c r="L114" s="473"/>
      <c r="M114" s="473"/>
      <c r="N114" s="472"/>
      <c r="O114" s="472"/>
      <c r="P114" s="473"/>
      <c r="Q114" s="6"/>
      <c r="R114" s="472"/>
      <c r="S114" s="472"/>
      <c r="T114" s="473"/>
      <c r="U114" s="472"/>
      <c r="V114" s="472"/>
      <c r="W114" s="472"/>
      <c r="X114" s="472"/>
      <c r="Y114" s="472"/>
      <c r="Z114" s="472"/>
      <c r="AA114" s="472"/>
      <c r="AB114" s="472"/>
      <c r="AC114" s="472"/>
      <c r="AD114" s="472"/>
      <c r="AE114" s="472"/>
      <c r="AF114" s="472"/>
      <c r="AG114" s="472"/>
      <c r="AH114" s="472"/>
      <c r="AI114" s="472"/>
      <c r="AJ114" s="472"/>
      <c r="AK114" s="472"/>
      <c r="AL114" s="656"/>
      <c r="AM114" s="472"/>
      <c r="AN114" s="472"/>
      <c r="AO114" s="472"/>
      <c r="AP114" s="472"/>
      <c r="AQ114" s="1218"/>
    </row>
    <row r="115" spans="1:43" s="237" customFormat="1" hidden="1">
      <c r="A115" s="243"/>
      <c r="B115" s="4" t="s">
        <v>408</v>
      </c>
      <c r="C115" s="4"/>
      <c r="D115" s="8"/>
      <c r="E115" s="8"/>
      <c r="F115" s="8"/>
      <c r="G115" s="8"/>
      <c r="H115" s="245">
        <f>SUM(H116:H118)</f>
        <v>0</v>
      </c>
      <c r="I115" s="6"/>
      <c r="J115" s="6"/>
      <c r="K115" s="6"/>
      <c r="L115" s="6"/>
      <c r="M115" s="6"/>
      <c r="N115" s="245">
        <f t="shared" ref="N115:O115" si="84">SUM(N116:N118)</f>
        <v>0</v>
      </c>
      <c r="O115" s="245">
        <f t="shared" si="84"/>
        <v>0</v>
      </c>
      <c r="P115" s="6"/>
      <c r="Q115" s="6"/>
      <c r="R115" s="246"/>
      <c r="S115" s="246"/>
      <c r="T115" s="245">
        <f t="shared" ref="T115:AJ115" si="85">SUM(T116:T118)</f>
        <v>0</v>
      </c>
      <c r="U115" s="245">
        <f t="shared" si="85"/>
        <v>0</v>
      </c>
      <c r="V115" s="245">
        <f t="shared" si="85"/>
        <v>0</v>
      </c>
      <c r="W115" s="245">
        <f t="shared" si="85"/>
        <v>0</v>
      </c>
      <c r="X115" s="245">
        <f t="shared" si="85"/>
        <v>0</v>
      </c>
      <c r="Y115" s="245">
        <f t="shared" si="85"/>
        <v>0</v>
      </c>
      <c r="Z115" s="245">
        <f t="shared" si="85"/>
        <v>0</v>
      </c>
      <c r="AA115" s="245">
        <f t="shared" si="85"/>
        <v>0</v>
      </c>
      <c r="AB115" s="245">
        <f t="shared" si="85"/>
        <v>0</v>
      </c>
      <c r="AC115" s="245">
        <f t="shared" si="85"/>
        <v>0</v>
      </c>
      <c r="AD115" s="245">
        <f t="shared" si="85"/>
        <v>0</v>
      </c>
      <c r="AE115" s="245">
        <f t="shared" si="85"/>
        <v>0</v>
      </c>
      <c r="AF115" s="245">
        <f t="shared" si="85"/>
        <v>0</v>
      </c>
      <c r="AG115" s="245"/>
      <c r="AH115" s="245">
        <f t="shared" si="85"/>
        <v>0</v>
      </c>
      <c r="AI115" s="245">
        <f t="shared" si="85"/>
        <v>0</v>
      </c>
      <c r="AJ115" s="245">
        <f t="shared" si="85"/>
        <v>0</v>
      </c>
      <c r="AK115" s="246"/>
      <c r="AL115" s="371">
        <f t="shared" si="55"/>
        <v>0</v>
      </c>
      <c r="AM115" s="246">
        <f t="shared" si="56"/>
        <v>0</v>
      </c>
      <c r="AN115" s="246">
        <f t="shared" si="56"/>
        <v>0</v>
      </c>
      <c r="AO115" s="246">
        <f t="shared" si="57"/>
        <v>0</v>
      </c>
      <c r="AP115" s="246">
        <f t="shared" si="57"/>
        <v>0</v>
      </c>
      <c r="AQ115" s="238"/>
    </row>
    <row r="116" spans="1:43" s="474" customFormat="1" hidden="1">
      <c r="A116" s="469"/>
      <c r="B116" s="521"/>
      <c r="C116" s="521"/>
      <c r="D116" s="470"/>
      <c r="E116" s="470"/>
      <c r="F116" s="470"/>
      <c r="G116" s="470"/>
      <c r="H116" s="472"/>
      <c r="I116" s="473"/>
      <c r="J116" s="473"/>
      <c r="K116" s="473"/>
      <c r="L116" s="473"/>
      <c r="M116" s="473"/>
      <c r="N116" s="472"/>
      <c r="O116" s="472"/>
      <c r="P116" s="473"/>
      <c r="Q116" s="6"/>
      <c r="R116" s="472"/>
      <c r="S116" s="472"/>
      <c r="T116" s="473"/>
      <c r="U116" s="472"/>
      <c r="V116" s="472"/>
      <c r="W116" s="472"/>
      <c r="X116" s="472"/>
      <c r="Y116" s="472"/>
      <c r="Z116" s="472"/>
      <c r="AA116" s="472"/>
      <c r="AB116" s="472"/>
      <c r="AC116" s="472"/>
      <c r="AD116" s="472"/>
      <c r="AE116" s="472"/>
      <c r="AF116" s="472"/>
      <c r="AG116" s="472"/>
      <c r="AH116" s="472"/>
      <c r="AI116" s="472"/>
      <c r="AJ116" s="472"/>
      <c r="AK116" s="472"/>
      <c r="AL116" s="656"/>
      <c r="AM116" s="472"/>
      <c r="AN116" s="472"/>
      <c r="AO116" s="472"/>
      <c r="AP116" s="472"/>
      <c r="AQ116" s="542"/>
    </row>
    <row r="117" spans="1:43" s="450" customFormat="1" hidden="1">
      <c r="A117" s="445"/>
      <c r="B117" s="523"/>
      <c r="C117" s="523"/>
      <c r="D117" s="446"/>
      <c r="E117" s="446"/>
      <c r="F117" s="446"/>
      <c r="G117" s="446"/>
      <c r="H117" s="447"/>
      <c r="I117" s="449"/>
      <c r="J117" s="449"/>
      <c r="K117" s="449"/>
      <c r="L117" s="449"/>
      <c r="M117" s="449"/>
      <c r="N117" s="447"/>
      <c r="O117" s="447"/>
      <c r="P117" s="449"/>
      <c r="Q117" s="6"/>
      <c r="R117" s="447"/>
      <c r="S117" s="447"/>
      <c r="T117" s="449"/>
      <c r="U117" s="447"/>
      <c r="V117" s="447"/>
      <c r="W117" s="447"/>
      <c r="X117" s="447"/>
      <c r="Y117" s="447"/>
      <c r="Z117" s="447"/>
      <c r="AA117" s="447"/>
      <c r="AB117" s="447"/>
      <c r="AC117" s="447"/>
      <c r="AD117" s="447"/>
      <c r="AE117" s="447"/>
      <c r="AF117" s="447"/>
      <c r="AG117" s="447"/>
      <c r="AH117" s="447"/>
      <c r="AI117" s="447"/>
      <c r="AJ117" s="447"/>
      <c r="AK117" s="447"/>
      <c r="AL117" s="655"/>
      <c r="AM117" s="447"/>
      <c r="AN117" s="447"/>
      <c r="AO117" s="447"/>
      <c r="AP117" s="447"/>
      <c r="AQ117" s="446"/>
    </row>
    <row r="118" spans="1:43" s="450" customFormat="1" hidden="1">
      <c r="A118" s="445"/>
      <c r="B118" s="523"/>
      <c r="C118" s="523"/>
      <c r="D118" s="446"/>
      <c r="E118" s="446"/>
      <c r="F118" s="446"/>
      <c r="G118" s="446"/>
      <c r="H118" s="447"/>
      <c r="I118" s="449"/>
      <c r="J118" s="449"/>
      <c r="K118" s="449"/>
      <c r="L118" s="449"/>
      <c r="M118" s="449"/>
      <c r="N118" s="447"/>
      <c r="O118" s="447"/>
      <c r="P118" s="449"/>
      <c r="Q118" s="6"/>
      <c r="R118" s="447"/>
      <c r="S118" s="447"/>
      <c r="T118" s="449"/>
      <c r="U118" s="447"/>
      <c r="V118" s="447"/>
      <c r="W118" s="447"/>
      <c r="X118" s="447"/>
      <c r="Y118" s="447"/>
      <c r="Z118" s="447"/>
      <c r="AA118" s="447"/>
      <c r="AB118" s="447"/>
      <c r="AC118" s="447"/>
      <c r="AD118" s="447"/>
      <c r="AE118" s="447"/>
      <c r="AF118" s="447"/>
      <c r="AG118" s="447"/>
      <c r="AH118" s="447"/>
      <c r="AI118" s="447"/>
      <c r="AJ118" s="447"/>
      <c r="AK118" s="447"/>
      <c r="AL118" s="655"/>
      <c r="AM118" s="447"/>
      <c r="AN118" s="447"/>
      <c r="AO118" s="447"/>
      <c r="AP118" s="447"/>
      <c r="AQ118" s="519"/>
    </row>
    <row r="119" spans="1:43" s="232" customFormat="1" hidden="1">
      <c r="A119" s="233"/>
      <c r="B119" s="389"/>
      <c r="C119" s="389"/>
      <c r="D119" s="5"/>
      <c r="E119" s="5"/>
      <c r="F119" s="5"/>
      <c r="G119" s="5"/>
      <c r="H119" s="371"/>
      <c r="I119" s="371"/>
      <c r="J119" s="371"/>
      <c r="K119" s="371"/>
      <c r="L119" s="371"/>
      <c r="M119" s="371"/>
      <c r="N119" s="371"/>
      <c r="O119" s="371"/>
      <c r="P119" s="371"/>
      <c r="Q119" s="371"/>
      <c r="R119" s="371"/>
      <c r="S119" s="371"/>
      <c r="T119" s="371"/>
      <c r="U119" s="371"/>
      <c r="V119" s="371"/>
      <c r="W119" s="371"/>
      <c r="X119" s="371"/>
      <c r="Y119" s="371"/>
      <c r="Z119" s="371"/>
      <c r="AA119" s="371"/>
      <c r="AB119" s="371"/>
      <c r="AC119" s="371"/>
      <c r="AD119" s="371"/>
      <c r="AE119" s="371"/>
      <c r="AF119" s="371"/>
      <c r="AG119" s="371"/>
      <c r="AH119" s="371"/>
      <c r="AI119" s="371"/>
      <c r="AJ119" s="371"/>
      <c r="AK119" s="371"/>
      <c r="AL119" s="371"/>
      <c r="AM119" s="371"/>
      <c r="AN119" s="371"/>
      <c r="AO119" s="371"/>
      <c r="AP119" s="371"/>
      <c r="AQ119" s="239"/>
    </row>
    <row r="120" spans="1:43" s="474" customFormat="1" ht="145.5" hidden="1" customHeight="1">
      <c r="A120" s="469"/>
      <c r="B120" s="683"/>
      <c r="C120" s="683"/>
      <c r="D120" s="470"/>
      <c r="E120" s="470"/>
      <c r="F120" s="684"/>
      <c r="G120" s="684"/>
      <c r="H120" s="685"/>
      <c r="I120" s="473"/>
      <c r="J120" s="473"/>
      <c r="K120" s="473"/>
      <c r="L120" s="473"/>
      <c r="M120" s="473"/>
      <c r="N120" s="472"/>
      <c r="O120" s="472"/>
      <c r="P120" s="473"/>
      <c r="Q120" s="6"/>
      <c r="R120" s="472"/>
      <c r="S120" s="472"/>
      <c r="T120" s="473"/>
      <c r="U120" s="472"/>
      <c r="V120" s="472"/>
      <c r="W120" s="472"/>
      <c r="X120" s="472"/>
      <c r="Y120" s="472"/>
      <c r="Z120" s="472"/>
      <c r="AA120" s="472"/>
      <c r="AB120" s="472"/>
      <c r="AC120" s="472"/>
      <c r="AD120" s="473"/>
      <c r="AE120" s="472"/>
      <c r="AF120" s="473"/>
      <c r="AG120" s="472"/>
      <c r="AH120" s="472"/>
      <c r="AI120" s="472"/>
      <c r="AJ120" s="472"/>
      <c r="AK120" s="472"/>
      <c r="AL120" s="656"/>
      <c r="AM120" s="472"/>
      <c r="AN120" s="472"/>
      <c r="AO120" s="472"/>
      <c r="AP120" s="472"/>
      <c r="AQ120" s="542"/>
    </row>
    <row r="121" spans="1:43" s="474" customFormat="1" ht="138.94999999999999" hidden="1" customHeight="1">
      <c r="A121" s="469"/>
      <c r="B121" s="683"/>
      <c r="C121" s="683"/>
      <c r="D121" s="470"/>
      <c r="E121" s="470"/>
      <c r="F121" s="684"/>
      <c r="G121" s="684"/>
      <c r="H121" s="686"/>
      <c r="I121" s="473"/>
      <c r="J121" s="473"/>
      <c r="K121" s="473"/>
      <c r="L121" s="473"/>
      <c r="M121" s="473"/>
      <c r="N121" s="472"/>
      <c r="O121" s="472"/>
      <c r="P121" s="473"/>
      <c r="Q121" s="6"/>
      <c r="R121" s="472"/>
      <c r="S121" s="472"/>
      <c r="T121" s="473"/>
      <c r="U121" s="472"/>
      <c r="V121" s="472"/>
      <c r="W121" s="472"/>
      <c r="X121" s="472"/>
      <c r="Y121" s="472"/>
      <c r="Z121" s="472"/>
      <c r="AA121" s="472"/>
      <c r="AB121" s="472"/>
      <c r="AC121" s="472"/>
      <c r="AD121" s="473"/>
      <c r="AE121" s="472"/>
      <c r="AF121" s="473"/>
      <c r="AG121" s="472"/>
      <c r="AH121" s="472"/>
      <c r="AI121" s="472"/>
      <c r="AJ121" s="472"/>
      <c r="AK121" s="472"/>
      <c r="AL121" s="656"/>
      <c r="AM121" s="472"/>
      <c r="AN121" s="472"/>
      <c r="AO121" s="472"/>
      <c r="AP121" s="472"/>
      <c r="AQ121" s="542"/>
    </row>
    <row r="122" spans="1:43" s="474" customFormat="1" ht="140.1" hidden="1" customHeight="1">
      <c r="A122" s="469"/>
      <c r="B122" s="683"/>
      <c r="C122" s="683"/>
      <c r="D122" s="470"/>
      <c r="E122" s="470"/>
      <c r="F122" s="684"/>
      <c r="G122" s="684"/>
      <c r="H122" s="686"/>
      <c r="I122" s="473"/>
      <c r="J122" s="473"/>
      <c r="K122" s="473"/>
      <c r="L122" s="473"/>
      <c r="M122" s="473"/>
      <c r="N122" s="472"/>
      <c r="O122" s="472"/>
      <c r="P122" s="473"/>
      <c r="Q122" s="6"/>
      <c r="R122" s="472"/>
      <c r="S122" s="472"/>
      <c r="T122" s="473"/>
      <c r="U122" s="472"/>
      <c r="V122" s="472"/>
      <c r="W122" s="472"/>
      <c r="X122" s="472"/>
      <c r="Y122" s="472"/>
      <c r="Z122" s="472"/>
      <c r="AA122" s="472"/>
      <c r="AB122" s="472"/>
      <c r="AC122" s="472"/>
      <c r="AD122" s="473"/>
      <c r="AE122" s="472"/>
      <c r="AF122" s="473"/>
      <c r="AG122" s="472"/>
      <c r="AH122" s="472"/>
      <c r="AI122" s="472"/>
      <c r="AJ122" s="472"/>
      <c r="AK122" s="472"/>
      <c r="AL122" s="656"/>
      <c r="AM122" s="472"/>
      <c r="AN122" s="472"/>
      <c r="AO122" s="472"/>
      <c r="AP122" s="472"/>
      <c r="AQ122" s="542"/>
    </row>
    <row r="123" spans="1:43" s="232" customFormat="1" hidden="1">
      <c r="A123" s="233"/>
      <c r="B123" s="389"/>
      <c r="C123" s="389"/>
      <c r="D123" s="5"/>
      <c r="E123" s="5"/>
      <c r="F123" s="5"/>
      <c r="G123" s="5"/>
      <c r="H123" s="371"/>
      <c r="I123" s="234"/>
      <c r="J123" s="234"/>
      <c r="K123" s="234"/>
      <c r="L123" s="234"/>
      <c r="M123" s="234"/>
      <c r="N123" s="234"/>
      <c r="O123" s="371"/>
      <c r="P123" s="234"/>
      <c r="Q123" s="234"/>
      <c r="R123" s="371"/>
      <c r="S123" s="371"/>
      <c r="T123" s="234"/>
      <c r="U123" s="371"/>
      <c r="V123" s="371"/>
      <c r="W123" s="371"/>
      <c r="X123" s="371"/>
      <c r="Y123" s="371"/>
      <c r="Z123" s="371"/>
      <c r="AA123" s="371"/>
      <c r="AB123" s="371"/>
      <c r="AC123" s="371"/>
      <c r="AD123" s="371"/>
      <c r="AE123" s="371"/>
      <c r="AF123" s="234"/>
      <c r="AG123" s="371"/>
      <c r="AH123" s="371"/>
      <c r="AI123" s="371"/>
      <c r="AJ123" s="371"/>
      <c r="AK123" s="371"/>
      <c r="AL123" s="371"/>
      <c r="AM123" s="371"/>
      <c r="AN123" s="371"/>
      <c r="AO123" s="371"/>
      <c r="AP123" s="371"/>
      <c r="AQ123" s="239"/>
    </row>
    <row r="124" spans="1:43">
      <c r="A124" s="176"/>
      <c r="B124" s="177"/>
      <c r="C124" s="177"/>
      <c r="D124" s="178"/>
      <c r="E124" s="178"/>
      <c r="F124" s="178"/>
      <c r="G124" s="178"/>
      <c r="H124" s="394"/>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c r="AN124" s="179"/>
      <c r="AO124" s="179"/>
      <c r="AP124" s="179"/>
      <c r="AQ124" s="182"/>
    </row>
    <row r="126" spans="1:43" s="1" customFormat="1" ht="60.6" customHeight="1">
      <c r="B126" s="1193" t="s">
        <v>541</v>
      </c>
      <c r="C126" s="1216"/>
      <c r="D126" s="1216"/>
      <c r="E126" s="1216"/>
      <c r="F126" s="1216"/>
      <c r="G126" s="1216"/>
      <c r="H126" s="1216"/>
      <c r="I126" s="1216"/>
      <c r="J126" s="1216"/>
      <c r="K126" s="1216"/>
      <c r="L126" s="1216"/>
      <c r="M126" s="1216"/>
      <c r="N126" s="1216"/>
      <c r="O126" s="1216"/>
      <c r="P126" s="1216"/>
      <c r="Q126" s="1216"/>
      <c r="R126" s="1216"/>
      <c r="S126" s="1216"/>
      <c r="T126" s="1216"/>
      <c r="U126" s="1216"/>
      <c r="V126" s="1216"/>
      <c r="W126" s="1216"/>
      <c r="X126" s="1216"/>
      <c r="Y126" s="1216"/>
      <c r="Z126" s="1216"/>
      <c r="AA126" s="1216"/>
      <c r="AB126" s="1216"/>
      <c r="AC126" s="1216"/>
      <c r="AD126" s="1216"/>
      <c r="AE126" s="1216"/>
      <c r="AF126" s="1216"/>
      <c r="AG126" s="1216"/>
      <c r="AH126" s="1216"/>
      <c r="AI126" s="1216"/>
      <c r="AJ126" s="1216"/>
      <c r="AK126" s="1216"/>
      <c r="AL126" s="1216"/>
      <c r="AM126" s="1216"/>
      <c r="AN126" s="1216"/>
      <c r="AO126" s="1216"/>
      <c r="AP126" s="1216"/>
      <c r="AQ126" s="1216"/>
    </row>
  </sheetData>
  <mergeCells count="49">
    <mergeCell ref="AM11:AP11"/>
    <mergeCell ref="AK73:AK74"/>
    <mergeCell ref="B126:AQ126"/>
    <mergeCell ref="AK91:AK92"/>
    <mergeCell ref="AQ91:AQ92"/>
    <mergeCell ref="AK93:AK95"/>
    <mergeCell ref="AQ93:AQ95"/>
    <mergeCell ref="AQ109:AQ110"/>
    <mergeCell ref="AQ113:AQ114"/>
    <mergeCell ref="AQ73:AQ74"/>
    <mergeCell ref="AQ9:AQ12"/>
    <mergeCell ref="I10:I12"/>
    <mergeCell ref="M10:M12"/>
    <mergeCell ref="N10:T10"/>
    <mergeCell ref="M9:P9"/>
    <mergeCell ref="Q9:S9"/>
    <mergeCell ref="AA9:AB9"/>
    <mergeCell ref="AC9:AJ9"/>
    <mergeCell ref="AK9:AK12"/>
    <mergeCell ref="AC10:AC12"/>
    <mergeCell ref="AD10:AJ10"/>
    <mergeCell ref="AJ11:AJ12"/>
    <mergeCell ref="N11:N12"/>
    <mergeCell ref="O11:P11"/>
    <mergeCell ref="Q11:S11"/>
    <mergeCell ref="T11:T12"/>
    <mergeCell ref="AE11:AI11"/>
    <mergeCell ref="T8:AQ8"/>
    <mergeCell ref="A9:A12"/>
    <mergeCell ref="B9:B12"/>
    <mergeCell ref="C9:C12"/>
    <mergeCell ref="D9:D12"/>
    <mergeCell ref="E9:E12"/>
    <mergeCell ref="F9:F12"/>
    <mergeCell ref="G9:G12"/>
    <mergeCell ref="H9:H12"/>
    <mergeCell ref="J9:J12"/>
    <mergeCell ref="AM9:AP9"/>
    <mergeCell ref="U11:V11"/>
    <mergeCell ref="W11:X11"/>
    <mergeCell ref="Y11:Z11"/>
    <mergeCell ref="AA11:AB11"/>
    <mergeCell ref="AD11:AD12"/>
    <mergeCell ref="A6:T6"/>
    <mergeCell ref="A1:AQ1"/>
    <mergeCell ref="A2:AQ2"/>
    <mergeCell ref="A3:AQ3"/>
    <mergeCell ref="A4:AQ4"/>
    <mergeCell ref="A5:AQ5"/>
  </mergeCells>
  <conditionalFormatting sqref="H78">
    <cfRule type="cellIs" dxfId="2" priority="1" operator="equal">
      <formula>0</formula>
    </cfRule>
  </conditionalFormatting>
  <pageMargins left="0.31496062992126" right="0.31496062992126" top="0.49803149600000002" bottom="0.49803149600000002" header="0.31496062992126" footer="0.31496062992126"/>
  <pageSetup paperSize="9" scale="46" fitToHeight="0" orientation="landscape" horizontalDpi="4294967295" verticalDpi="4294967295"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G126"/>
  <sheetViews>
    <sheetView showZeros="0" zoomScale="55" zoomScaleNormal="55" workbookViewId="0">
      <selection activeCell="A3" sqref="A3:AR3"/>
    </sheetView>
  </sheetViews>
  <sheetFormatPr defaultColWidth="8.875" defaultRowHeight="15.75"/>
  <cols>
    <col min="1" max="1" width="5.375" style="549" customWidth="1"/>
    <col min="2" max="2" width="34.875" style="548" customWidth="1"/>
    <col min="3" max="3" width="8.625" style="548" hidden="1" customWidth="1"/>
    <col min="4" max="4" width="14.625" style="549" customWidth="1"/>
    <col min="5" max="5" width="5.875" style="549" hidden="1" customWidth="1"/>
    <col min="6" max="6" width="7.5" style="549" customWidth="1"/>
    <col min="7" max="7" width="25.625" style="544" customWidth="1"/>
    <col min="8" max="8" width="11.625" style="550" customWidth="1"/>
    <col min="9" max="9" width="10.5" style="544" hidden="1" customWidth="1"/>
    <col min="10" max="10" width="10.625" style="544" hidden="1" customWidth="1"/>
    <col min="11" max="12" width="11.375" style="544" hidden="1" customWidth="1"/>
    <col min="13" max="13" width="10.25" style="544" hidden="1" customWidth="1"/>
    <col min="14" max="14" width="11.375" style="544" customWidth="1"/>
    <col min="15" max="15" width="8.625" style="544" customWidth="1"/>
    <col min="16" max="16" width="8.75" style="544" customWidth="1"/>
    <col min="17" max="17" width="9.875" style="544" customWidth="1"/>
    <col min="18" max="19" width="8.625" style="544" customWidth="1"/>
    <col min="20" max="20" width="10" style="544" hidden="1" customWidth="1"/>
    <col min="21" max="23" width="7.875" style="544" hidden="1" customWidth="1"/>
    <col min="24" max="25" width="8.375" style="544" hidden="1" customWidth="1"/>
    <col min="26" max="26" width="7.625" style="544" hidden="1" customWidth="1"/>
    <col min="27" max="27" width="8.25" style="544" hidden="1" customWidth="1"/>
    <col min="28" max="28" width="8.375" style="544" hidden="1" customWidth="1"/>
    <col min="29" max="29" width="10.125" style="544" hidden="1" customWidth="1"/>
    <col min="30" max="30" width="10" style="544" customWidth="1"/>
    <col min="31" max="31" width="8.875" style="544"/>
    <col min="32" max="32" width="9.125" style="544" customWidth="1"/>
    <col min="33" max="33" width="10.125" style="544" hidden="1" customWidth="1"/>
    <col min="34" max="34" width="8.625" style="544" customWidth="1"/>
    <col min="35" max="35" width="9.125" style="544" customWidth="1"/>
    <col min="36" max="36" width="11.375" style="544" hidden="1" customWidth="1"/>
    <col min="37" max="37" width="19.875" style="544" hidden="1" customWidth="1"/>
    <col min="38" max="38" width="10" style="544" hidden="1" customWidth="1"/>
    <col min="39" max="39" width="9.625" style="3" customWidth="1"/>
    <col min="40" max="40" width="8.625" style="544" customWidth="1"/>
    <col min="41" max="42" width="8.125" style="544" customWidth="1"/>
    <col min="43" max="43" width="8.5" style="544" customWidth="1"/>
    <col min="44" max="44" width="32.75" style="12" customWidth="1"/>
    <col min="45" max="45" width="14" style="544" customWidth="1"/>
    <col min="46" max="16384" width="8.875" style="544"/>
  </cols>
  <sheetData>
    <row r="1" spans="1:45" ht="20.25">
      <c r="A1" s="1182" t="s">
        <v>552</v>
      </c>
      <c r="B1" s="1182"/>
      <c r="C1" s="1182"/>
      <c r="D1" s="1182"/>
      <c r="E1" s="1182"/>
      <c r="F1" s="1182"/>
      <c r="G1" s="1182"/>
      <c r="H1" s="1182"/>
      <c r="I1" s="1182"/>
      <c r="J1" s="1182"/>
      <c r="K1" s="1182"/>
      <c r="L1" s="1182"/>
      <c r="M1" s="1182"/>
      <c r="N1" s="1182"/>
      <c r="O1" s="1182"/>
      <c r="P1" s="1182"/>
      <c r="Q1" s="1182"/>
      <c r="R1" s="1182"/>
      <c r="S1" s="1182"/>
      <c r="T1" s="1182"/>
      <c r="U1" s="1182"/>
      <c r="V1" s="1182"/>
      <c r="W1" s="1182"/>
      <c r="X1" s="1182"/>
      <c r="Y1" s="1182"/>
      <c r="Z1" s="1182"/>
      <c r="AA1" s="1182"/>
      <c r="AB1" s="1182"/>
      <c r="AC1" s="1182"/>
      <c r="AD1" s="1182"/>
      <c r="AE1" s="1182"/>
      <c r="AF1" s="1182"/>
      <c r="AG1" s="1182"/>
      <c r="AH1" s="1182"/>
      <c r="AI1" s="1182"/>
      <c r="AJ1" s="1182"/>
      <c r="AK1" s="1182"/>
      <c r="AL1" s="1182"/>
      <c r="AM1" s="1182"/>
      <c r="AN1" s="1182"/>
      <c r="AO1" s="1182"/>
      <c r="AP1" s="1182"/>
      <c r="AQ1" s="1182"/>
      <c r="AR1" s="1182"/>
    </row>
    <row r="2" spans="1:45" ht="20.25">
      <c r="A2" s="1182" t="s">
        <v>546</v>
      </c>
      <c r="B2" s="1182"/>
      <c r="C2" s="1182"/>
      <c r="D2" s="1182"/>
      <c r="E2" s="1182"/>
      <c r="F2" s="1182"/>
      <c r="G2" s="1182"/>
      <c r="H2" s="1182"/>
      <c r="I2" s="1182"/>
      <c r="J2" s="1182"/>
      <c r="K2" s="1182"/>
      <c r="L2" s="1182"/>
      <c r="M2" s="1182"/>
      <c r="N2" s="1182"/>
      <c r="O2" s="1182"/>
      <c r="P2" s="1182"/>
      <c r="Q2" s="1182"/>
      <c r="R2" s="1182"/>
      <c r="S2" s="1182"/>
      <c r="T2" s="1182"/>
      <c r="U2" s="1182"/>
      <c r="V2" s="1182"/>
      <c r="W2" s="1182"/>
      <c r="X2" s="1182"/>
      <c r="Y2" s="1182"/>
      <c r="Z2" s="1182"/>
      <c r="AA2" s="1182"/>
      <c r="AB2" s="1182"/>
      <c r="AC2" s="1182"/>
      <c r="AD2" s="1182"/>
      <c r="AE2" s="1182"/>
      <c r="AF2" s="1182"/>
      <c r="AG2" s="1182"/>
      <c r="AH2" s="1182"/>
      <c r="AI2" s="1182"/>
      <c r="AJ2" s="1182"/>
      <c r="AK2" s="1182"/>
      <c r="AL2" s="1182"/>
      <c r="AM2" s="1182"/>
      <c r="AN2" s="1182"/>
      <c r="AO2" s="1182"/>
      <c r="AP2" s="1182"/>
      <c r="AQ2" s="1182"/>
      <c r="AR2" s="1182"/>
    </row>
    <row r="3" spans="1:45" ht="21" customHeight="1">
      <c r="A3" s="1183" t="s">
        <v>549</v>
      </c>
      <c r="B3" s="1183"/>
      <c r="C3" s="1183"/>
      <c r="D3" s="1183"/>
      <c r="E3" s="1183"/>
      <c r="F3" s="1183"/>
      <c r="G3" s="1183"/>
      <c r="H3" s="1183"/>
      <c r="I3" s="1183"/>
      <c r="J3" s="1183"/>
      <c r="K3" s="1183"/>
      <c r="L3" s="1183"/>
      <c r="M3" s="1183"/>
      <c r="N3" s="1183"/>
      <c r="O3" s="1183"/>
      <c r="P3" s="1183"/>
      <c r="Q3" s="1183"/>
      <c r="R3" s="1183"/>
      <c r="S3" s="1183"/>
      <c r="T3" s="1183"/>
      <c r="U3" s="1183"/>
      <c r="V3" s="1183"/>
      <c r="W3" s="1183"/>
      <c r="X3" s="1183"/>
      <c r="Y3" s="1183"/>
      <c r="Z3" s="1183"/>
      <c r="AA3" s="1183"/>
      <c r="AB3" s="1183"/>
      <c r="AC3" s="1183"/>
      <c r="AD3" s="1183"/>
      <c r="AE3" s="1183"/>
      <c r="AF3" s="1183"/>
      <c r="AG3" s="1183"/>
      <c r="AH3" s="1183"/>
      <c r="AI3" s="1183"/>
      <c r="AJ3" s="1183"/>
      <c r="AK3" s="1183"/>
      <c r="AL3" s="1183"/>
      <c r="AM3" s="1183"/>
      <c r="AN3" s="1183"/>
      <c r="AO3" s="1183"/>
      <c r="AP3" s="1183"/>
      <c r="AQ3" s="1183"/>
      <c r="AR3" s="1183"/>
    </row>
    <row r="4" spans="1:45" ht="20.25" hidden="1">
      <c r="A4" s="1183"/>
      <c r="B4" s="1183"/>
      <c r="C4" s="1183"/>
      <c r="D4" s="1183"/>
      <c r="E4" s="1183"/>
      <c r="F4" s="1183"/>
      <c r="G4" s="1183"/>
      <c r="H4" s="1183"/>
      <c r="I4" s="1183"/>
      <c r="J4" s="1183"/>
      <c r="K4" s="1183"/>
      <c r="L4" s="1183"/>
      <c r="M4" s="1183"/>
      <c r="N4" s="1183"/>
      <c r="O4" s="1183"/>
      <c r="P4" s="1183"/>
      <c r="Q4" s="1183"/>
      <c r="R4" s="1183"/>
      <c r="S4" s="1183"/>
      <c r="T4" s="1183"/>
      <c r="U4" s="1183"/>
      <c r="V4" s="1183"/>
      <c r="W4" s="1183"/>
      <c r="X4" s="1183"/>
      <c r="Y4" s="1183"/>
      <c r="Z4" s="1183"/>
      <c r="AA4" s="1183"/>
      <c r="AB4" s="1183"/>
      <c r="AC4" s="1183"/>
      <c r="AD4" s="1183"/>
      <c r="AE4" s="1183"/>
      <c r="AF4" s="1183"/>
      <c r="AG4" s="1183"/>
      <c r="AH4" s="1183"/>
      <c r="AI4" s="1183"/>
      <c r="AJ4" s="1183"/>
      <c r="AK4" s="1183"/>
      <c r="AL4" s="1183"/>
      <c r="AM4" s="1183"/>
      <c r="AN4" s="1183"/>
      <c r="AO4" s="1183"/>
      <c r="AP4" s="1183"/>
      <c r="AQ4" s="1183"/>
      <c r="AR4" s="1183"/>
    </row>
    <row r="5" spans="1:45" ht="18.75" hidden="1">
      <c r="A5" s="1184"/>
      <c r="B5" s="1184"/>
      <c r="C5" s="1184"/>
      <c r="D5" s="1184"/>
      <c r="E5" s="1184"/>
      <c r="F5" s="1184"/>
      <c r="G5" s="1184"/>
      <c r="H5" s="1184"/>
      <c r="I5" s="1184"/>
      <c r="J5" s="1184"/>
      <c r="K5" s="1184"/>
      <c r="L5" s="1184"/>
      <c r="M5" s="1184"/>
      <c r="N5" s="1184"/>
      <c r="O5" s="1184"/>
      <c r="P5" s="1184"/>
      <c r="Q5" s="1184"/>
      <c r="R5" s="1184"/>
      <c r="S5" s="1184"/>
      <c r="T5" s="1184"/>
      <c r="U5" s="1184"/>
      <c r="V5" s="1184"/>
      <c r="W5" s="1184"/>
      <c r="X5" s="1184"/>
      <c r="Y5" s="1184"/>
      <c r="Z5" s="1184"/>
      <c r="AA5" s="1184"/>
      <c r="AB5" s="1184"/>
      <c r="AC5" s="1184"/>
      <c r="AD5" s="1184"/>
      <c r="AE5" s="1184"/>
      <c r="AF5" s="1184"/>
      <c r="AG5" s="1184"/>
      <c r="AH5" s="1184"/>
      <c r="AI5" s="1184"/>
      <c r="AJ5" s="1184"/>
      <c r="AK5" s="1184"/>
      <c r="AL5" s="1184"/>
      <c r="AM5" s="1184"/>
      <c r="AN5" s="1184"/>
      <c r="AO5" s="1184"/>
      <c r="AP5" s="1184"/>
      <c r="AQ5" s="1184"/>
      <c r="AR5" s="1184"/>
    </row>
    <row r="6" spans="1:45" ht="20.25" hidden="1">
      <c r="A6" s="1183"/>
      <c r="B6" s="1183"/>
      <c r="C6" s="1183"/>
      <c r="D6" s="1183"/>
      <c r="E6" s="1183"/>
      <c r="F6" s="1183"/>
      <c r="G6" s="1183"/>
      <c r="H6" s="1183"/>
      <c r="I6" s="1183"/>
      <c r="J6" s="1183"/>
      <c r="K6" s="1183"/>
      <c r="L6" s="1183"/>
      <c r="M6" s="1183"/>
      <c r="N6" s="1183"/>
      <c r="O6" s="1183"/>
      <c r="P6" s="1183"/>
      <c r="Q6" s="1183"/>
      <c r="R6" s="1183"/>
      <c r="S6" s="1183"/>
      <c r="T6" s="1183"/>
    </row>
    <row r="7" spans="1:45" ht="20.25">
      <c r="A7" s="545"/>
      <c r="B7" s="545"/>
      <c r="C7" s="545"/>
      <c r="D7" s="545"/>
      <c r="E7" s="545"/>
      <c r="F7" s="545"/>
      <c r="G7" s="545"/>
      <c r="H7" s="546"/>
      <c r="I7" s="545"/>
      <c r="J7" s="545"/>
      <c r="K7" s="545"/>
      <c r="L7" s="545"/>
      <c r="M7" s="545"/>
      <c r="N7" s="545"/>
      <c r="O7" s="545"/>
      <c r="P7" s="545"/>
      <c r="Q7" s="545"/>
      <c r="R7" s="545"/>
      <c r="S7" s="545"/>
      <c r="T7" s="545"/>
    </row>
    <row r="8" spans="1:45" ht="18.75">
      <c r="A8" s="547"/>
      <c r="T8" s="1185" t="s">
        <v>58</v>
      </c>
      <c r="U8" s="1185"/>
      <c r="V8" s="1185"/>
      <c r="W8" s="1185"/>
      <c r="X8" s="1185"/>
      <c r="Y8" s="1185"/>
      <c r="Z8" s="1185"/>
      <c r="AA8" s="1185"/>
      <c r="AB8" s="1185"/>
      <c r="AC8" s="1185"/>
      <c r="AD8" s="1185"/>
      <c r="AE8" s="1185"/>
      <c r="AF8" s="1185"/>
      <c r="AG8" s="1185"/>
      <c r="AH8" s="1185"/>
      <c r="AI8" s="1185"/>
      <c r="AJ8" s="1185"/>
      <c r="AK8" s="1185"/>
      <c r="AL8" s="1185"/>
      <c r="AM8" s="1185"/>
      <c r="AN8" s="1185"/>
      <c r="AO8" s="1185"/>
      <c r="AP8" s="1185"/>
      <c r="AQ8" s="1185"/>
      <c r="AR8" s="1185"/>
    </row>
    <row r="9" spans="1:45" ht="53.1" customHeight="1">
      <c r="A9" s="1181" t="s">
        <v>168</v>
      </c>
      <c r="B9" s="1181" t="s">
        <v>5</v>
      </c>
      <c r="C9" s="1181" t="s">
        <v>538</v>
      </c>
      <c r="D9" s="1181" t="s">
        <v>0</v>
      </c>
      <c r="E9" s="1181" t="s">
        <v>76</v>
      </c>
      <c r="F9" s="1181" t="s">
        <v>4</v>
      </c>
      <c r="G9" s="1181" t="s">
        <v>39</v>
      </c>
      <c r="H9" s="1186" t="s">
        <v>13</v>
      </c>
      <c r="I9" s="551"/>
      <c r="J9" s="1181" t="s">
        <v>523</v>
      </c>
      <c r="K9" s="551"/>
      <c r="L9" s="551"/>
      <c r="M9" s="1181" t="s">
        <v>550</v>
      </c>
      <c r="N9" s="1181"/>
      <c r="O9" s="1181"/>
      <c r="P9" s="1181"/>
      <c r="Q9" s="1181" t="s">
        <v>543</v>
      </c>
      <c r="R9" s="1181"/>
      <c r="S9" s="1181"/>
      <c r="T9" s="552"/>
      <c r="U9" s="551"/>
      <c r="V9" s="551"/>
      <c r="W9" s="551"/>
      <c r="X9" s="551"/>
      <c r="Y9" s="551"/>
      <c r="Z9" s="551"/>
      <c r="AA9" s="1192">
        <f>AA14-AB14</f>
        <v>52756</v>
      </c>
      <c r="AB9" s="1192"/>
      <c r="AC9" s="1181" t="s">
        <v>559</v>
      </c>
      <c r="AD9" s="1181"/>
      <c r="AE9" s="1181"/>
      <c r="AF9" s="1181"/>
      <c r="AG9" s="1181"/>
      <c r="AH9" s="1181"/>
      <c r="AI9" s="1181"/>
      <c r="AJ9" s="1181"/>
      <c r="AK9" s="1186" t="s">
        <v>376</v>
      </c>
      <c r="AL9" s="553"/>
      <c r="AM9" s="1219" t="s">
        <v>530</v>
      </c>
      <c r="AN9" s="1220"/>
      <c r="AO9" s="1220"/>
      <c r="AP9" s="1220"/>
      <c r="AQ9" s="1221"/>
      <c r="AR9" s="1181" t="s">
        <v>3</v>
      </c>
    </row>
    <row r="10" spans="1:45" ht="19.5" hidden="1" customHeight="1">
      <c r="A10" s="1181"/>
      <c r="B10" s="1181"/>
      <c r="C10" s="1181"/>
      <c r="D10" s="1181"/>
      <c r="E10" s="1181"/>
      <c r="F10" s="1181"/>
      <c r="G10" s="1181"/>
      <c r="H10" s="1187"/>
      <c r="I10" s="1181" t="s">
        <v>37</v>
      </c>
      <c r="J10" s="1181"/>
      <c r="K10" s="551"/>
      <c r="L10" s="551"/>
      <c r="M10" s="1181" t="s">
        <v>22</v>
      </c>
      <c r="N10" s="1191" t="s">
        <v>60</v>
      </c>
      <c r="O10" s="1191"/>
      <c r="P10" s="1191"/>
      <c r="Q10" s="1191"/>
      <c r="R10" s="1191"/>
      <c r="S10" s="1191"/>
      <c r="T10" s="1191"/>
      <c r="U10" s="551"/>
      <c r="V10" s="551"/>
      <c r="W10" s="551"/>
      <c r="X10" s="551"/>
      <c r="Y10" s="551"/>
      <c r="Z10" s="551"/>
      <c r="AA10" s="551"/>
      <c r="AB10" s="551"/>
      <c r="AC10" s="1181" t="s">
        <v>22</v>
      </c>
      <c r="AD10" s="1191" t="s">
        <v>60</v>
      </c>
      <c r="AE10" s="1191"/>
      <c r="AF10" s="1191"/>
      <c r="AG10" s="1191"/>
      <c r="AH10" s="1191"/>
      <c r="AI10" s="1191"/>
      <c r="AJ10" s="1191"/>
      <c r="AK10" s="1187"/>
      <c r="AL10" s="554"/>
      <c r="AM10" s="439"/>
      <c r="AN10" s="555"/>
      <c r="AO10" s="555"/>
      <c r="AP10" s="555"/>
      <c r="AQ10" s="555"/>
      <c r="AR10" s="1181"/>
    </row>
    <row r="11" spans="1:45" ht="23.25" customHeight="1">
      <c r="A11" s="1181"/>
      <c r="B11" s="1181"/>
      <c r="C11" s="1181"/>
      <c r="D11" s="1181"/>
      <c r="E11" s="1181"/>
      <c r="F11" s="1181"/>
      <c r="G11" s="1181"/>
      <c r="H11" s="1187"/>
      <c r="I11" s="1181"/>
      <c r="J11" s="1181"/>
      <c r="K11" s="551"/>
      <c r="L11" s="551"/>
      <c r="M11" s="1181"/>
      <c r="N11" s="1181" t="s">
        <v>61</v>
      </c>
      <c r="O11" s="1178" t="s">
        <v>59</v>
      </c>
      <c r="P11" s="1180"/>
      <c r="Q11" s="1178" t="s">
        <v>59</v>
      </c>
      <c r="R11" s="1179"/>
      <c r="S11" s="1180"/>
      <c r="T11" s="1186" t="s">
        <v>280</v>
      </c>
      <c r="U11" s="1176" t="s">
        <v>70</v>
      </c>
      <c r="V11" s="1177"/>
      <c r="W11" s="1176" t="s">
        <v>1</v>
      </c>
      <c r="X11" s="1177"/>
      <c r="Y11" s="1189" t="s">
        <v>110</v>
      </c>
      <c r="Z11" s="1190"/>
      <c r="AA11" s="1176" t="s">
        <v>436</v>
      </c>
      <c r="AB11" s="1177"/>
      <c r="AC11" s="1181"/>
      <c r="AD11" s="1181" t="s">
        <v>61</v>
      </c>
      <c r="AE11" s="1178" t="s">
        <v>59</v>
      </c>
      <c r="AF11" s="1179"/>
      <c r="AG11" s="1179"/>
      <c r="AH11" s="1179"/>
      <c r="AI11" s="1180"/>
      <c r="AJ11" s="1181" t="s">
        <v>280</v>
      </c>
      <c r="AK11" s="1187"/>
      <c r="AL11" s="554"/>
      <c r="AM11" s="1116" t="s">
        <v>61</v>
      </c>
      <c r="AN11" s="1191" t="s">
        <v>59</v>
      </c>
      <c r="AO11" s="1191"/>
      <c r="AP11" s="1191"/>
      <c r="AQ11" s="1191"/>
      <c r="AR11" s="1181"/>
    </row>
    <row r="12" spans="1:45" s="561" customFormat="1" ht="116.25" customHeight="1">
      <c r="A12" s="1181"/>
      <c r="B12" s="1181"/>
      <c r="C12" s="1181"/>
      <c r="D12" s="1181"/>
      <c r="E12" s="1181"/>
      <c r="F12" s="1181"/>
      <c r="G12" s="1181"/>
      <c r="H12" s="1188"/>
      <c r="I12" s="1181"/>
      <c r="J12" s="1181"/>
      <c r="K12" s="556" t="s">
        <v>21</v>
      </c>
      <c r="L12" s="556" t="s">
        <v>27</v>
      </c>
      <c r="M12" s="1181"/>
      <c r="N12" s="1181"/>
      <c r="O12" s="556" t="s">
        <v>70</v>
      </c>
      <c r="P12" s="556" t="s">
        <v>1</v>
      </c>
      <c r="Q12" s="556" t="s">
        <v>542</v>
      </c>
      <c r="R12" s="556" t="s">
        <v>539</v>
      </c>
      <c r="S12" s="557" t="s">
        <v>540</v>
      </c>
      <c r="T12" s="1188"/>
      <c r="U12" s="556" t="s">
        <v>78</v>
      </c>
      <c r="V12" s="556" t="s">
        <v>79</v>
      </c>
      <c r="W12" s="556" t="s">
        <v>78</v>
      </c>
      <c r="X12" s="556" t="s">
        <v>79</v>
      </c>
      <c r="Y12" s="556" t="s">
        <v>78</v>
      </c>
      <c r="Z12" s="556" t="s">
        <v>79</v>
      </c>
      <c r="AA12" s="556" t="s">
        <v>78</v>
      </c>
      <c r="AB12" s="556" t="s">
        <v>79</v>
      </c>
      <c r="AC12" s="1181"/>
      <c r="AD12" s="1181"/>
      <c r="AE12" s="556" t="s">
        <v>70</v>
      </c>
      <c r="AF12" s="556" t="s">
        <v>1</v>
      </c>
      <c r="AG12" s="556" t="s">
        <v>462</v>
      </c>
      <c r="AH12" s="556" t="s">
        <v>110</v>
      </c>
      <c r="AI12" s="556" t="s">
        <v>80</v>
      </c>
      <c r="AJ12" s="1181"/>
      <c r="AK12" s="1188"/>
      <c r="AL12" s="558"/>
      <c r="AM12" s="1116"/>
      <c r="AN12" s="556" t="s">
        <v>70</v>
      </c>
      <c r="AO12" s="556" t="s">
        <v>1</v>
      </c>
      <c r="AP12" s="556" t="s">
        <v>110</v>
      </c>
      <c r="AQ12" s="559" t="s">
        <v>80</v>
      </c>
      <c r="AR12" s="1181"/>
      <c r="AS12" s="560"/>
    </row>
    <row r="13" spans="1:45" ht="18.75">
      <c r="A13" s="562" t="s">
        <v>40</v>
      </c>
      <c r="B13" s="562" t="s">
        <v>41</v>
      </c>
      <c r="C13" s="562"/>
      <c r="D13" s="562" t="s">
        <v>42</v>
      </c>
      <c r="E13" s="562"/>
      <c r="F13" s="562" t="s">
        <v>43</v>
      </c>
      <c r="G13" s="562" t="s">
        <v>44</v>
      </c>
      <c r="H13" s="562" t="s">
        <v>45</v>
      </c>
      <c r="I13" s="562"/>
      <c r="J13" s="562"/>
      <c r="K13" s="562"/>
      <c r="L13" s="562" t="s">
        <v>47</v>
      </c>
      <c r="M13" s="562"/>
      <c r="N13" s="562" t="s">
        <v>46</v>
      </c>
      <c r="O13" s="562" t="s">
        <v>47</v>
      </c>
      <c r="P13" s="562" t="s">
        <v>53</v>
      </c>
      <c r="Q13" s="562" t="s">
        <v>51</v>
      </c>
      <c r="R13" s="562" t="s">
        <v>48</v>
      </c>
      <c r="S13" s="562" t="s">
        <v>49</v>
      </c>
      <c r="T13" s="562"/>
      <c r="U13" s="562"/>
      <c r="V13" s="562"/>
      <c r="W13" s="562"/>
      <c r="X13" s="562"/>
      <c r="Y13" s="562"/>
      <c r="Z13" s="562"/>
      <c r="AA13" s="562"/>
      <c r="AB13" s="562"/>
      <c r="AC13" s="563"/>
      <c r="AD13" s="563" t="s">
        <v>50</v>
      </c>
      <c r="AE13" s="563" t="s">
        <v>52</v>
      </c>
      <c r="AF13" s="563" t="s">
        <v>69</v>
      </c>
      <c r="AG13" s="563" t="s">
        <v>69</v>
      </c>
      <c r="AH13" s="563" t="s">
        <v>370</v>
      </c>
      <c r="AI13" s="562" t="s">
        <v>77</v>
      </c>
      <c r="AJ13" s="563"/>
      <c r="AK13" s="563">
        <f>AK14-AL14</f>
        <v>176968</v>
      </c>
      <c r="AL13" s="562"/>
      <c r="AM13" s="657" t="s">
        <v>81</v>
      </c>
      <c r="AN13" s="562" t="s">
        <v>527</v>
      </c>
      <c r="AO13" s="562" t="s">
        <v>528</v>
      </c>
      <c r="AP13" s="562" t="s">
        <v>529</v>
      </c>
      <c r="AQ13" s="562" t="s">
        <v>544</v>
      </c>
      <c r="AR13" s="562" t="s">
        <v>547</v>
      </c>
    </row>
    <row r="14" spans="1:45" s="567" customFormat="1">
      <c r="A14" s="564"/>
      <c r="B14" s="564" t="s">
        <v>24</v>
      </c>
      <c r="C14" s="564">
        <f>SUM(C15:C121)</f>
        <v>16</v>
      </c>
      <c r="D14" s="564"/>
      <c r="E14" s="564"/>
      <c r="F14" s="564"/>
      <c r="G14" s="564"/>
      <c r="H14" s="565">
        <f>H15</f>
        <v>2244540</v>
      </c>
      <c r="I14" s="565">
        <f t="shared" ref="I14:AQ14" si="0">I15</f>
        <v>0</v>
      </c>
      <c r="J14" s="565">
        <f t="shared" si="0"/>
        <v>1427500</v>
      </c>
      <c r="K14" s="565">
        <f>N14+AD14</f>
        <v>556732</v>
      </c>
      <c r="L14" s="565">
        <f t="shared" si="0"/>
        <v>0</v>
      </c>
      <c r="M14" s="565">
        <f t="shared" si="0"/>
        <v>465000</v>
      </c>
      <c r="N14" s="565">
        <f t="shared" si="0"/>
        <v>241700</v>
      </c>
      <c r="O14" s="565">
        <f t="shared" si="0"/>
        <v>145000</v>
      </c>
      <c r="P14" s="565">
        <f t="shared" si="0"/>
        <v>96700</v>
      </c>
      <c r="Q14" s="565">
        <f t="shared" si="0"/>
        <v>247300</v>
      </c>
      <c r="R14" s="565">
        <f t="shared" si="0"/>
        <v>3000</v>
      </c>
      <c r="S14" s="565">
        <f t="shared" si="0"/>
        <v>247300</v>
      </c>
      <c r="T14" s="565">
        <f t="shared" si="0"/>
        <v>498300</v>
      </c>
      <c r="U14" s="565">
        <f t="shared" si="0"/>
        <v>87000</v>
      </c>
      <c r="V14" s="565">
        <f t="shared" si="0"/>
        <v>0</v>
      </c>
      <c r="W14" s="565">
        <f t="shared" si="0"/>
        <v>44956</v>
      </c>
      <c r="X14" s="565">
        <f t="shared" si="0"/>
        <v>5132</v>
      </c>
      <c r="Y14" s="565">
        <f t="shared" si="0"/>
        <v>322</v>
      </c>
      <c r="Z14" s="565">
        <f t="shared" si="0"/>
        <v>0</v>
      </c>
      <c r="AA14" s="565">
        <f t="shared" si="0"/>
        <v>52756</v>
      </c>
      <c r="AB14" s="565">
        <f t="shared" si="0"/>
        <v>0</v>
      </c>
      <c r="AC14" s="565">
        <f t="shared" si="0"/>
        <v>451110</v>
      </c>
      <c r="AD14" s="565">
        <f t="shared" si="0"/>
        <v>315032</v>
      </c>
      <c r="AE14" s="565">
        <f t="shared" si="0"/>
        <v>58000</v>
      </c>
      <c r="AF14" s="565">
        <f t="shared" si="0"/>
        <v>59810</v>
      </c>
      <c r="AG14" s="565">
        <f t="shared" si="0"/>
        <v>151000</v>
      </c>
      <c r="AH14" s="565">
        <f t="shared" si="0"/>
        <v>2678</v>
      </c>
      <c r="AI14" s="565">
        <f t="shared" si="0"/>
        <v>194544</v>
      </c>
      <c r="AJ14" s="565">
        <f t="shared" si="0"/>
        <v>353300</v>
      </c>
      <c r="AK14" s="565">
        <f t="shared" si="0"/>
        <v>0</v>
      </c>
      <c r="AL14" s="565">
        <f t="shared" si="0"/>
        <v>-176968</v>
      </c>
      <c r="AM14" s="324">
        <f t="shared" si="0"/>
        <v>-176968</v>
      </c>
      <c r="AN14" s="565">
        <f t="shared" si="0"/>
        <v>-87000</v>
      </c>
      <c r="AO14" s="565">
        <f t="shared" si="0"/>
        <v>-36890</v>
      </c>
      <c r="AP14" s="565">
        <f t="shared" si="0"/>
        <v>-322</v>
      </c>
      <c r="AQ14" s="565">
        <f t="shared" si="0"/>
        <v>-52756</v>
      </c>
      <c r="AR14" s="566"/>
    </row>
    <row r="15" spans="1:45" s="575" customFormat="1">
      <c r="A15" s="568"/>
      <c r="B15" s="569" t="s">
        <v>11</v>
      </c>
      <c r="C15" s="569"/>
      <c r="D15" s="568"/>
      <c r="E15" s="568"/>
      <c r="F15" s="570"/>
      <c r="G15" s="571"/>
      <c r="H15" s="572">
        <f>H16+H17+H18+H20+H23+H28</f>
        <v>2244540</v>
      </c>
      <c r="I15" s="572">
        <f t="shared" ref="I15:AI15" si="1">I16+I17+I18+I20+I23+I28</f>
        <v>0</v>
      </c>
      <c r="J15" s="572">
        <f t="shared" si="1"/>
        <v>1427500</v>
      </c>
      <c r="K15" s="572">
        <f t="shared" si="1"/>
        <v>140000</v>
      </c>
      <c r="L15" s="572">
        <f t="shared" si="1"/>
        <v>0</v>
      </c>
      <c r="M15" s="572">
        <f t="shared" si="1"/>
        <v>465000</v>
      </c>
      <c r="N15" s="572">
        <f t="shared" si="1"/>
        <v>241700</v>
      </c>
      <c r="O15" s="572">
        <f t="shared" si="1"/>
        <v>145000</v>
      </c>
      <c r="P15" s="572">
        <f t="shared" si="1"/>
        <v>96700</v>
      </c>
      <c r="Q15" s="572">
        <f t="shared" si="1"/>
        <v>247300</v>
      </c>
      <c r="R15" s="572">
        <f t="shared" si="1"/>
        <v>3000</v>
      </c>
      <c r="S15" s="572">
        <f t="shared" si="1"/>
        <v>247300</v>
      </c>
      <c r="T15" s="572">
        <f t="shared" si="1"/>
        <v>498300</v>
      </c>
      <c r="U15" s="572">
        <f t="shared" si="1"/>
        <v>87000</v>
      </c>
      <c r="V15" s="572">
        <f t="shared" si="1"/>
        <v>0</v>
      </c>
      <c r="W15" s="572">
        <f t="shared" si="1"/>
        <v>44956</v>
      </c>
      <c r="X15" s="572">
        <f t="shared" si="1"/>
        <v>5132</v>
      </c>
      <c r="Y15" s="572">
        <f t="shared" si="1"/>
        <v>322</v>
      </c>
      <c r="Z15" s="572">
        <f t="shared" si="1"/>
        <v>0</v>
      </c>
      <c r="AA15" s="572">
        <f t="shared" si="1"/>
        <v>52756</v>
      </c>
      <c r="AB15" s="572">
        <f t="shared" si="1"/>
        <v>0</v>
      </c>
      <c r="AC15" s="572">
        <f t="shared" si="1"/>
        <v>451110</v>
      </c>
      <c r="AD15" s="572">
        <f t="shared" si="1"/>
        <v>315032</v>
      </c>
      <c r="AE15" s="572">
        <f t="shared" si="1"/>
        <v>58000</v>
      </c>
      <c r="AF15" s="572">
        <f t="shared" si="1"/>
        <v>59810</v>
      </c>
      <c r="AG15" s="572">
        <f t="shared" si="1"/>
        <v>151000</v>
      </c>
      <c r="AH15" s="572">
        <f t="shared" si="1"/>
        <v>2678</v>
      </c>
      <c r="AI15" s="572">
        <f t="shared" si="1"/>
        <v>194544</v>
      </c>
      <c r="AJ15" s="572">
        <f t="shared" ref="AJ15:AQ15" si="2">AJ16+AJ17+AJ18+AJ20+AJ23+AJ28</f>
        <v>353300</v>
      </c>
      <c r="AK15" s="572">
        <f t="shared" si="2"/>
        <v>0</v>
      </c>
      <c r="AL15" s="572">
        <f t="shared" si="2"/>
        <v>-176968</v>
      </c>
      <c r="AM15" s="371">
        <f t="shared" si="2"/>
        <v>-176968</v>
      </c>
      <c r="AN15" s="572">
        <f t="shared" si="2"/>
        <v>-87000</v>
      </c>
      <c r="AO15" s="572">
        <f t="shared" si="2"/>
        <v>-36890</v>
      </c>
      <c r="AP15" s="572">
        <f t="shared" si="2"/>
        <v>-322</v>
      </c>
      <c r="AQ15" s="572">
        <f t="shared" si="2"/>
        <v>-52756</v>
      </c>
      <c r="AR15" s="573"/>
    </row>
    <row r="16" spans="1:45" s="575" customFormat="1">
      <c r="A16" s="576">
        <v>1</v>
      </c>
      <c r="B16" s="577" t="str">
        <f>B32</f>
        <v>Giáo dục, đào tạo và giáo dục nghề nghiệp</v>
      </c>
      <c r="C16" s="577"/>
      <c r="D16" s="576"/>
      <c r="E16" s="576"/>
      <c r="F16" s="574"/>
      <c r="G16" s="578"/>
      <c r="H16" s="574">
        <f t="shared" ref="H16:AI16" si="3">H32</f>
        <v>0</v>
      </c>
      <c r="I16" s="574">
        <f t="shared" si="3"/>
        <v>0</v>
      </c>
      <c r="J16" s="574">
        <f t="shared" si="3"/>
        <v>0</v>
      </c>
      <c r="K16" s="574">
        <f t="shared" si="3"/>
        <v>0</v>
      </c>
      <c r="L16" s="574">
        <f t="shared" si="3"/>
        <v>0</v>
      </c>
      <c r="M16" s="574">
        <f t="shared" si="3"/>
        <v>0</v>
      </c>
      <c r="N16" s="574">
        <f t="shared" si="3"/>
        <v>0</v>
      </c>
      <c r="O16" s="574">
        <f t="shared" si="3"/>
        <v>0</v>
      </c>
      <c r="P16" s="574">
        <f t="shared" si="3"/>
        <v>0</v>
      </c>
      <c r="Q16" s="574">
        <f t="shared" si="3"/>
        <v>0</v>
      </c>
      <c r="R16" s="574">
        <f t="shared" si="3"/>
        <v>0</v>
      </c>
      <c r="S16" s="574">
        <f t="shared" si="3"/>
        <v>0</v>
      </c>
      <c r="T16" s="574">
        <f t="shared" si="3"/>
        <v>0</v>
      </c>
      <c r="U16" s="574">
        <f t="shared" si="3"/>
        <v>0</v>
      </c>
      <c r="V16" s="574">
        <f t="shared" si="3"/>
        <v>0</v>
      </c>
      <c r="W16" s="574">
        <f t="shared" si="3"/>
        <v>0</v>
      </c>
      <c r="X16" s="574">
        <f t="shared" si="3"/>
        <v>0</v>
      </c>
      <c r="Y16" s="574">
        <f t="shared" si="3"/>
        <v>0</v>
      </c>
      <c r="Z16" s="574">
        <f t="shared" si="3"/>
        <v>0</v>
      </c>
      <c r="AA16" s="574">
        <f t="shared" si="3"/>
        <v>0</v>
      </c>
      <c r="AB16" s="574">
        <f t="shared" si="3"/>
        <v>0</v>
      </c>
      <c r="AC16" s="574">
        <f t="shared" si="3"/>
        <v>0</v>
      </c>
      <c r="AD16" s="574">
        <f t="shared" si="3"/>
        <v>0</v>
      </c>
      <c r="AE16" s="574">
        <f t="shared" si="3"/>
        <v>0</v>
      </c>
      <c r="AF16" s="574">
        <f t="shared" si="3"/>
        <v>0</v>
      </c>
      <c r="AG16" s="574">
        <f t="shared" si="3"/>
        <v>0</v>
      </c>
      <c r="AH16" s="574">
        <f t="shared" si="3"/>
        <v>0</v>
      </c>
      <c r="AI16" s="574">
        <f t="shared" si="3"/>
        <v>0</v>
      </c>
      <c r="AJ16" s="574">
        <f t="shared" ref="AJ16:AQ16" si="4">AJ32</f>
        <v>0</v>
      </c>
      <c r="AK16" s="574">
        <f t="shared" si="4"/>
        <v>0</v>
      </c>
      <c r="AL16" s="574">
        <f t="shared" si="4"/>
        <v>0</v>
      </c>
      <c r="AM16" s="246">
        <f t="shared" si="4"/>
        <v>0</v>
      </c>
      <c r="AN16" s="574">
        <f t="shared" si="4"/>
        <v>0</v>
      </c>
      <c r="AO16" s="574">
        <f t="shared" si="4"/>
        <v>0</v>
      </c>
      <c r="AP16" s="574">
        <f t="shared" si="4"/>
        <v>0</v>
      </c>
      <c r="AQ16" s="574">
        <f t="shared" si="4"/>
        <v>0</v>
      </c>
      <c r="AR16" s="579"/>
    </row>
    <row r="17" spans="1:44" s="575" customFormat="1">
      <c r="A17" s="576">
        <v>2</v>
      </c>
      <c r="B17" s="577" t="str">
        <f>B38</f>
        <v>Y tế, dân số và gia đình</v>
      </c>
      <c r="C17" s="577"/>
      <c r="D17" s="576"/>
      <c r="E17" s="576"/>
      <c r="F17" s="574"/>
      <c r="G17" s="578"/>
      <c r="H17" s="574">
        <f t="shared" ref="H17:AI17" si="5">H38</f>
        <v>1724105</v>
      </c>
      <c r="I17" s="574">
        <f t="shared" si="5"/>
        <v>0</v>
      </c>
      <c r="J17" s="574">
        <f t="shared" si="5"/>
        <v>1401500</v>
      </c>
      <c r="K17" s="574">
        <f t="shared" si="5"/>
        <v>0</v>
      </c>
      <c r="L17" s="574">
        <f t="shared" si="5"/>
        <v>0</v>
      </c>
      <c r="M17" s="574">
        <f t="shared" si="5"/>
        <v>151200</v>
      </c>
      <c r="N17" s="574">
        <f t="shared" si="5"/>
        <v>0</v>
      </c>
      <c r="O17" s="574">
        <f t="shared" si="5"/>
        <v>0</v>
      </c>
      <c r="P17" s="574">
        <f t="shared" si="5"/>
        <v>0</v>
      </c>
      <c r="Q17" s="574">
        <f t="shared" si="5"/>
        <v>180000</v>
      </c>
      <c r="R17" s="574">
        <f t="shared" si="5"/>
        <v>0</v>
      </c>
      <c r="S17" s="574">
        <f t="shared" si="5"/>
        <v>180000</v>
      </c>
      <c r="T17" s="574">
        <f t="shared" si="5"/>
        <v>151200</v>
      </c>
      <c r="U17" s="574">
        <f t="shared" si="5"/>
        <v>0</v>
      </c>
      <c r="V17" s="574">
        <f t="shared" si="5"/>
        <v>0</v>
      </c>
      <c r="W17" s="574">
        <f t="shared" si="5"/>
        <v>0</v>
      </c>
      <c r="X17" s="574">
        <f t="shared" si="5"/>
        <v>0</v>
      </c>
      <c r="Y17" s="574">
        <f t="shared" si="5"/>
        <v>0</v>
      </c>
      <c r="Z17" s="574">
        <f t="shared" si="5"/>
        <v>0</v>
      </c>
      <c r="AA17" s="574">
        <f t="shared" si="5"/>
        <v>20646</v>
      </c>
      <c r="AB17" s="574">
        <f t="shared" si="5"/>
        <v>0</v>
      </c>
      <c r="AC17" s="574">
        <f t="shared" si="5"/>
        <v>310554</v>
      </c>
      <c r="AD17" s="574">
        <f t="shared" si="5"/>
        <v>159354</v>
      </c>
      <c r="AE17" s="574">
        <f t="shared" si="5"/>
        <v>0</v>
      </c>
      <c r="AF17" s="574">
        <f t="shared" si="5"/>
        <v>0</v>
      </c>
      <c r="AG17" s="574">
        <f t="shared" si="5"/>
        <v>151000</v>
      </c>
      <c r="AH17" s="574">
        <f t="shared" si="5"/>
        <v>0</v>
      </c>
      <c r="AI17" s="574">
        <f t="shared" si="5"/>
        <v>159354</v>
      </c>
      <c r="AJ17" s="574">
        <f t="shared" ref="AJ17:AQ17" si="6">AJ38</f>
        <v>151200</v>
      </c>
      <c r="AK17" s="574">
        <f t="shared" si="6"/>
        <v>0</v>
      </c>
      <c r="AL17" s="574">
        <f t="shared" si="6"/>
        <v>-20646</v>
      </c>
      <c r="AM17" s="246">
        <f t="shared" si="6"/>
        <v>-20646</v>
      </c>
      <c r="AN17" s="574">
        <f t="shared" si="6"/>
        <v>0</v>
      </c>
      <c r="AO17" s="574">
        <f t="shared" si="6"/>
        <v>0</v>
      </c>
      <c r="AP17" s="574">
        <f t="shared" si="6"/>
        <v>0</v>
      </c>
      <c r="AQ17" s="574">
        <f t="shared" si="6"/>
        <v>-20646</v>
      </c>
      <c r="AR17" s="579"/>
    </row>
    <row r="18" spans="1:44" s="575" customFormat="1">
      <c r="A18" s="576">
        <v>3</v>
      </c>
      <c r="B18" s="577" t="str">
        <f>B42</f>
        <v xml:space="preserve">Bảo vệ môi trường </v>
      </c>
      <c r="C18" s="577"/>
      <c r="D18" s="576"/>
      <c r="E18" s="576"/>
      <c r="F18" s="574"/>
      <c r="G18" s="578"/>
      <c r="H18" s="574">
        <f t="shared" ref="H18:AI19" si="7">H42</f>
        <v>0</v>
      </c>
      <c r="I18" s="574">
        <f t="shared" si="7"/>
        <v>0</v>
      </c>
      <c r="J18" s="574">
        <f t="shared" si="7"/>
        <v>0</v>
      </c>
      <c r="K18" s="574">
        <f t="shared" si="7"/>
        <v>0</v>
      </c>
      <c r="L18" s="574">
        <f t="shared" si="7"/>
        <v>0</v>
      </c>
      <c r="M18" s="574">
        <f t="shared" si="7"/>
        <v>0</v>
      </c>
      <c r="N18" s="574">
        <f t="shared" si="7"/>
        <v>0</v>
      </c>
      <c r="O18" s="574">
        <f t="shared" si="7"/>
        <v>0</v>
      </c>
      <c r="P18" s="574">
        <f t="shared" si="7"/>
        <v>0</v>
      </c>
      <c r="Q18" s="574">
        <f t="shared" si="7"/>
        <v>0</v>
      </c>
      <c r="R18" s="574">
        <f t="shared" si="7"/>
        <v>0</v>
      </c>
      <c r="S18" s="574">
        <f t="shared" si="7"/>
        <v>0</v>
      </c>
      <c r="T18" s="574">
        <f t="shared" si="7"/>
        <v>0</v>
      </c>
      <c r="U18" s="574">
        <f t="shared" si="7"/>
        <v>0</v>
      </c>
      <c r="V18" s="574">
        <f t="shared" si="7"/>
        <v>0</v>
      </c>
      <c r="W18" s="574">
        <f t="shared" si="7"/>
        <v>0</v>
      </c>
      <c r="X18" s="574">
        <f t="shared" si="7"/>
        <v>0</v>
      </c>
      <c r="Y18" s="574">
        <f t="shared" si="7"/>
        <v>0</v>
      </c>
      <c r="Z18" s="574">
        <f t="shared" si="7"/>
        <v>0</v>
      </c>
      <c r="AA18" s="574">
        <f t="shared" si="7"/>
        <v>0</v>
      </c>
      <c r="AB18" s="574">
        <f t="shared" si="7"/>
        <v>0</v>
      </c>
      <c r="AC18" s="574">
        <f t="shared" si="7"/>
        <v>0</v>
      </c>
      <c r="AD18" s="574">
        <f t="shared" si="7"/>
        <v>0</v>
      </c>
      <c r="AE18" s="574">
        <f t="shared" si="7"/>
        <v>0</v>
      </c>
      <c r="AF18" s="574">
        <f t="shared" si="7"/>
        <v>0</v>
      </c>
      <c r="AG18" s="574">
        <f t="shared" si="7"/>
        <v>0</v>
      </c>
      <c r="AH18" s="574">
        <f t="shared" si="7"/>
        <v>0</v>
      </c>
      <c r="AI18" s="574">
        <f t="shared" si="7"/>
        <v>0</v>
      </c>
      <c r="AJ18" s="574">
        <f t="shared" ref="AJ18:AQ18" si="8">AJ42</f>
        <v>0</v>
      </c>
      <c r="AK18" s="574">
        <f t="shared" si="8"/>
        <v>0</v>
      </c>
      <c r="AL18" s="574">
        <f t="shared" si="8"/>
        <v>0</v>
      </c>
      <c r="AM18" s="246">
        <f t="shared" si="8"/>
        <v>0</v>
      </c>
      <c r="AN18" s="574">
        <f t="shared" si="8"/>
        <v>0</v>
      </c>
      <c r="AO18" s="574">
        <f t="shared" si="8"/>
        <v>0</v>
      </c>
      <c r="AP18" s="574">
        <f t="shared" si="8"/>
        <v>0</v>
      </c>
      <c r="AQ18" s="574">
        <f t="shared" si="8"/>
        <v>0</v>
      </c>
      <c r="AR18" s="579"/>
    </row>
    <row r="19" spans="1:44" s="575" customFormat="1">
      <c r="A19" s="576" t="s">
        <v>33</v>
      </c>
      <c r="B19" s="577" t="str">
        <f>B43</f>
        <v>Môi trường</v>
      </c>
      <c r="C19" s="577"/>
      <c r="D19" s="576"/>
      <c r="E19" s="576"/>
      <c r="F19" s="574"/>
      <c r="G19" s="578"/>
      <c r="H19" s="574">
        <f t="shared" si="7"/>
        <v>0</v>
      </c>
      <c r="I19" s="574">
        <f t="shared" si="7"/>
        <v>0</v>
      </c>
      <c r="J19" s="574">
        <f t="shared" si="7"/>
        <v>0</v>
      </c>
      <c r="K19" s="574">
        <f t="shared" si="7"/>
        <v>0</v>
      </c>
      <c r="L19" s="574">
        <f t="shared" si="7"/>
        <v>0</v>
      </c>
      <c r="M19" s="574">
        <f t="shared" si="7"/>
        <v>0</v>
      </c>
      <c r="N19" s="574">
        <f t="shared" si="7"/>
        <v>0</v>
      </c>
      <c r="O19" s="574">
        <f t="shared" si="7"/>
        <v>0</v>
      </c>
      <c r="P19" s="574">
        <f t="shared" si="7"/>
        <v>0</v>
      </c>
      <c r="Q19" s="574">
        <f t="shared" si="7"/>
        <v>0</v>
      </c>
      <c r="R19" s="574">
        <f t="shared" si="7"/>
        <v>0</v>
      </c>
      <c r="S19" s="574">
        <f t="shared" si="7"/>
        <v>0</v>
      </c>
      <c r="T19" s="574">
        <f t="shared" si="7"/>
        <v>0</v>
      </c>
      <c r="U19" s="574">
        <f t="shared" si="7"/>
        <v>0</v>
      </c>
      <c r="V19" s="574">
        <f t="shared" si="7"/>
        <v>0</v>
      </c>
      <c r="W19" s="574">
        <f t="shared" si="7"/>
        <v>0</v>
      </c>
      <c r="X19" s="574">
        <f t="shared" si="7"/>
        <v>0</v>
      </c>
      <c r="Y19" s="574">
        <f t="shared" si="7"/>
        <v>0</v>
      </c>
      <c r="Z19" s="574">
        <f t="shared" si="7"/>
        <v>0</v>
      </c>
      <c r="AA19" s="574">
        <f t="shared" si="7"/>
        <v>0</v>
      </c>
      <c r="AB19" s="574">
        <f t="shared" si="7"/>
        <v>0</v>
      </c>
      <c r="AC19" s="574">
        <f t="shared" si="7"/>
        <v>0</v>
      </c>
      <c r="AD19" s="574">
        <f t="shared" si="7"/>
        <v>0</v>
      </c>
      <c r="AE19" s="574">
        <f t="shared" si="7"/>
        <v>0</v>
      </c>
      <c r="AF19" s="574">
        <f t="shared" si="7"/>
        <v>0</v>
      </c>
      <c r="AG19" s="574">
        <f t="shared" si="7"/>
        <v>0</v>
      </c>
      <c r="AH19" s="574">
        <f t="shared" si="7"/>
        <v>0</v>
      </c>
      <c r="AI19" s="574">
        <f t="shared" si="7"/>
        <v>0</v>
      </c>
      <c r="AJ19" s="574">
        <f t="shared" ref="AJ19:AQ19" si="9">AJ43</f>
        <v>0</v>
      </c>
      <c r="AK19" s="574">
        <f t="shared" si="9"/>
        <v>0</v>
      </c>
      <c r="AL19" s="574">
        <f t="shared" si="9"/>
        <v>0</v>
      </c>
      <c r="AM19" s="246">
        <f t="shared" si="9"/>
        <v>0</v>
      </c>
      <c r="AN19" s="574">
        <f t="shared" si="9"/>
        <v>0</v>
      </c>
      <c r="AO19" s="574">
        <f t="shared" si="9"/>
        <v>0</v>
      </c>
      <c r="AP19" s="574">
        <f t="shared" si="9"/>
        <v>0</v>
      </c>
      <c r="AQ19" s="574">
        <f t="shared" si="9"/>
        <v>0</v>
      </c>
      <c r="AR19" s="579"/>
    </row>
    <row r="20" spans="1:44" s="575" customFormat="1">
      <c r="A20" s="576">
        <v>4</v>
      </c>
      <c r="B20" s="577" t="str">
        <f>B47</f>
        <v>Các hoạt động kinh tế</v>
      </c>
      <c r="C20" s="577"/>
      <c r="D20" s="576"/>
      <c r="E20" s="576"/>
      <c r="F20" s="574"/>
      <c r="G20" s="578"/>
      <c r="H20" s="574">
        <f t="shared" ref="H20:AI21" si="10">H47</f>
        <v>131501</v>
      </c>
      <c r="I20" s="574">
        <f t="shared" si="10"/>
        <v>0</v>
      </c>
      <c r="J20" s="574">
        <f t="shared" si="10"/>
        <v>21000</v>
      </c>
      <c r="K20" s="574">
        <f t="shared" si="10"/>
        <v>0</v>
      </c>
      <c r="L20" s="574">
        <f t="shared" si="10"/>
        <v>0</v>
      </c>
      <c r="M20" s="574">
        <f t="shared" si="10"/>
        <v>97300</v>
      </c>
      <c r="N20" s="574">
        <f t="shared" si="10"/>
        <v>0</v>
      </c>
      <c r="O20" s="574">
        <f t="shared" si="10"/>
        <v>0</v>
      </c>
      <c r="P20" s="574">
        <f t="shared" si="10"/>
        <v>0</v>
      </c>
      <c r="Q20" s="574">
        <f t="shared" si="10"/>
        <v>67300</v>
      </c>
      <c r="R20" s="574">
        <f t="shared" si="10"/>
        <v>0</v>
      </c>
      <c r="S20" s="574">
        <f t="shared" si="10"/>
        <v>67300</v>
      </c>
      <c r="T20" s="574">
        <f t="shared" si="10"/>
        <v>97300</v>
      </c>
      <c r="U20" s="574">
        <f t="shared" si="10"/>
        <v>0</v>
      </c>
      <c r="V20" s="574">
        <f t="shared" si="10"/>
        <v>0</v>
      </c>
      <c r="W20" s="574">
        <f t="shared" si="10"/>
        <v>0</v>
      </c>
      <c r="X20" s="574">
        <f t="shared" si="10"/>
        <v>4810</v>
      </c>
      <c r="Y20" s="574">
        <f t="shared" si="10"/>
        <v>0</v>
      </c>
      <c r="Z20" s="574">
        <f t="shared" si="10"/>
        <v>0</v>
      </c>
      <c r="AA20" s="574">
        <f t="shared" si="10"/>
        <v>32110</v>
      </c>
      <c r="AB20" s="574">
        <f t="shared" si="10"/>
        <v>0</v>
      </c>
      <c r="AC20" s="574">
        <f t="shared" si="10"/>
        <v>140556</v>
      </c>
      <c r="AD20" s="574">
        <f t="shared" si="10"/>
        <v>43256</v>
      </c>
      <c r="AE20" s="574">
        <f t="shared" si="10"/>
        <v>0</v>
      </c>
      <c r="AF20" s="574">
        <f t="shared" si="10"/>
        <v>8066</v>
      </c>
      <c r="AG20" s="574">
        <f t="shared" si="10"/>
        <v>0</v>
      </c>
      <c r="AH20" s="574">
        <f t="shared" si="10"/>
        <v>0</v>
      </c>
      <c r="AI20" s="574">
        <f t="shared" si="10"/>
        <v>35190</v>
      </c>
      <c r="AJ20" s="574">
        <f t="shared" ref="AJ20:AQ20" si="11">AJ47</f>
        <v>97300</v>
      </c>
      <c r="AK20" s="574">
        <f t="shared" si="11"/>
        <v>0</v>
      </c>
      <c r="AL20" s="574">
        <f t="shared" si="11"/>
        <v>-24044</v>
      </c>
      <c r="AM20" s="246">
        <f t="shared" si="11"/>
        <v>-24044</v>
      </c>
      <c r="AN20" s="574">
        <f t="shared" si="11"/>
        <v>0</v>
      </c>
      <c r="AO20" s="574">
        <f t="shared" si="11"/>
        <v>8066</v>
      </c>
      <c r="AP20" s="574">
        <f t="shared" si="11"/>
        <v>0</v>
      </c>
      <c r="AQ20" s="574">
        <f t="shared" si="11"/>
        <v>-32110</v>
      </c>
      <c r="AR20" s="579"/>
    </row>
    <row r="21" spans="1:44" s="575" customFormat="1">
      <c r="A21" s="576" t="s">
        <v>34</v>
      </c>
      <c r="B21" s="577" t="str">
        <f>B48</f>
        <v>Giao thông</v>
      </c>
      <c r="C21" s="577"/>
      <c r="D21" s="576"/>
      <c r="E21" s="576"/>
      <c r="F21" s="574"/>
      <c r="G21" s="578"/>
      <c r="H21" s="574">
        <f t="shared" si="10"/>
        <v>131501</v>
      </c>
      <c r="I21" s="574">
        <f t="shared" si="10"/>
        <v>0</v>
      </c>
      <c r="J21" s="574">
        <f t="shared" si="10"/>
        <v>21000</v>
      </c>
      <c r="K21" s="574">
        <f t="shared" si="10"/>
        <v>0</v>
      </c>
      <c r="L21" s="574">
        <f t="shared" si="10"/>
        <v>0</v>
      </c>
      <c r="M21" s="574">
        <f t="shared" si="10"/>
        <v>97300</v>
      </c>
      <c r="N21" s="574">
        <f t="shared" si="10"/>
        <v>0</v>
      </c>
      <c r="O21" s="574">
        <f t="shared" si="10"/>
        <v>0</v>
      </c>
      <c r="P21" s="574">
        <f t="shared" si="10"/>
        <v>0</v>
      </c>
      <c r="Q21" s="574">
        <f t="shared" si="10"/>
        <v>67300</v>
      </c>
      <c r="R21" s="574">
        <f t="shared" si="10"/>
        <v>0</v>
      </c>
      <c r="S21" s="574">
        <f t="shared" si="10"/>
        <v>67300</v>
      </c>
      <c r="T21" s="574">
        <f t="shared" si="10"/>
        <v>97300</v>
      </c>
      <c r="U21" s="574">
        <f t="shared" si="10"/>
        <v>0</v>
      </c>
      <c r="V21" s="574">
        <f t="shared" si="10"/>
        <v>0</v>
      </c>
      <c r="W21" s="574">
        <f t="shared" si="10"/>
        <v>0</v>
      </c>
      <c r="X21" s="574">
        <f t="shared" si="10"/>
        <v>4810</v>
      </c>
      <c r="Y21" s="574">
        <f t="shared" si="10"/>
        <v>0</v>
      </c>
      <c r="Z21" s="574">
        <f t="shared" si="10"/>
        <v>0</v>
      </c>
      <c r="AA21" s="574">
        <f t="shared" si="10"/>
        <v>32110</v>
      </c>
      <c r="AB21" s="574">
        <f t="shared" si="10"/>
        <v>0</v>
      </c>
      <c r="AC21" s="574">
        <f t="shared" si="10"/>
        <v>140556</v>
      </c>
      <c r="AD21" s="574">
        <f t="shared" si="10"/>
        <v>43256</v>
      </c>
      <c r="AE21" s="574">
        <f t="shared" si="10"/>
        <v>0</v>
      </c>
      <c r="AF21" s="574">
        <f t="shared" si="10"/>
        <v>8066</v>
      </c>
      <c r="AG21" s="574">
        <f t="shared" si="10"/>
        <v>0</v>
      </c>
      <c r="AH21" s="574">
        <f t="shared" si="10"/>
        <v>0</v>
      </c>
      <c r="AI21" s="574">
        <f t="shared" si="10"/>
        <v>35190</v>
      </c>
      <c r="AJ21" s="574">
        <f t="shared" ref="AJ21:AQ21" si="12">AJ48</f>
        <v>97300</v>
      </c>
      <c r="AK21" s="574">
        <f t="shared" si="12"/>
        <v>0</v>
      </c>
      <c r="AL21" s="574">
        <f t="shared" si="12"/>
        <v>-24044</v>
      </c>
      <c r="AM21" s="246">
        <f t="shared" si="12"/>
        <v>-24044</v>
      </c>
      <c r="AN21" s="574">
        <f t="shared" si="12"/>
        <v>0</v>
      </c>
      <c r="AO21" s="574">
        <f t="shared" si="12"/>
        <v>8066</v>
      </c>
      <c r="AP21" s="574">
        <f t="shared" si="12"/>
        <v>0</v>
      </c>
      <c r="AQ21" s="574">
        <f t="shared" si="12"/>
        <v>-32110</v>
      </c>
      <c r="AR21" s="579"/>
    </row>
    <row r="22" spans="1:44" s="575" customFormat="1">
      <c r="A22" s="576" t="s">
        <v>238</v>
      </c>
      <c r="B22" s="577" t="str">
        <f>B61</f>
        <v>Công trình công cộng tại đô thị</v>
      </c>
      <c r="C22" s="577"/>
      <c r="D22" s="576"/>
      <c r="E22" s="576"/>
      <c r="F22" s="574"/>
      <c r="G22" s="578"/>
      <c r="H22" s="574">
        <f t="shared" ref="H22:AI22" si="13">H61</f>
        <v>0</v>
      </c>
      <c r="I22" s="574">
        <f t="shared" si="13"/>
        <v>0</v>
      </c>
      <c r="J22" s="574">
        <f t="shared" si="13"/>
        <v>0</v>
      </c>
      <c r="K22" s="574">
        <f t="shared" si="13"/>
        <v>0</v>
      </c>
      <c r="L22" s="574">
        <f t="shared" si="13"/>
        <v>0</v>
      </c>
      <c r="M22" s="574">
        <f t="shared" si="13"/>
        <v>0</v>
      </c>
      <c r="N22" s="574">
        <f t="shared" si="13"/>
        <v>0</v>
      </c>
      <c r="O22" s="574">
        <f t="shared" si="13"/>
        <v>0</v>
      </c>
      <c r="P22" s="574">
        <f t="shared" si="13"/>
        <v>0</v>
      </c>
      <c r="Q22" s="574">
        <f t="shared" si="13"/>
        <v>0</v>
      </c>
      <c r="R22" s="574">
        <f t="shared" si="13"/>
        <v>0</v>
      </c>
      <c r="S22" s="574">
        <f t="shared" si="13"/>
        <v>0</v>
      </c>
      <c r="T22" s="574">
        <f t="shared" si="13"/>
        <v>0</v>
      </c>
      <c r="U22" s="574">
        <f t="shared" si="13"/>
        <v>0</v>
      </c>
      <c r="V22" s="574">
        <f t="shared" si="13"/>
        <v>0</v>
      </c>
      <c r="W22" s="574">
        <f t="shared" si="13"/>
        <v>0</v>
      </c>
      <c r="X22" s="574">
        <f t="shared" si="13"/>
        <v>0</v>
      </c>
      <c r="Y22" s="574">
        <f t="shared" si="13"/>
        <v>0</v>
      </c>
      <c r="Z22" s="574">
        <f t="shared" si="13"/>
        <v>0</v>
      </c>
      <c r="AA22" s="574">
        <f t="shared" si="13"/>
        <v>0</v>
      </c>
      <c r="AB22" s="574">
        <f t="shared" si="13"/>
        <v>0</v>
      </c>
      <c r="AC22" s="574">
        <f t="shared" si="13"/>
        <v>0</v>
      </c>
      <c r="AD22" s="574">
        <f t="shared" si="13"/>
        <v>0</v>
      </c>
      <c r="AE22" s="574">
        <f t="shared" si="13"/>
        <v>0</v>
      </c>
      <c r="AF22" s="574">
        <f t="shared" si="13"/>
        <v>0</v>
      </c>
      <c r="AG22" s="574">
        <f t="shared" si="13"/>
        <v>0</v>
      </c>
      <c r="AH22" s="574">
        <f t="shared" si="13"/>
        <v>0</v>
      </c>
      <c r="AI22" s="574">
        <f t="shared" si="13"/>
        <v>0</v>
      </c>
      <c r="AJ22" s="574">
        <f t="shared" ref="AJ22:AQ22" si="14">AJ61</f>
        <v>0</v>
      </c>
      <c r="AK22" s="574">
        <f t="shared" si="14"/>
        <v>0</v>
      </c>
      <c r="AL22" s="574">
        <f t="shared" si="14"/>
        <v>0</v>
      </c>
      <c r="AM22" s="246">
        <f t="shared" si="14"/>
        <v>0</v>
      </c>
      <c r="AN22" s="574">
        <f t="shared" si="14"/>
        <v>0</v>
      </c>
      <c r="AO22" s="574">
        <f t="shared" si="14"/>
        <v>0</v>
      </c>
      <c r="AP22" s="574">
        <f t="shared" si="14"/>
        <v>0</v>
      </c>
      <c r="AQ22" s="574">
        <f t="shared" si="14"/>
        <v>0</v>
      </c>
      <c r="AR22" s="579"/>
    </row>
    <row r="23" spans="1:44" s="575" customFormat="1">
      <c r="A23" s="576">
        <v>5</v>
      </c>
      <c r="B23" s="577" t="str">
        <f>B67</f>
        <v>Danh mục dự án điều chỉnh, bổ sung mới</v>
      </c>
      <c r="C23" s="577"/>
      <c r="D23" s="576"/>
      <c r="E23" s="576"/>
      <c r="F23" s="574"/>
      <c r="G23" s="578"/>
      <c r="H23" s="574">
        <f t="shared" ref="H23:AI24" si="15">H67</f>
        <v>388934</v>
      </c>
      <c r="I23" s="574">
        <f t="shared" si="15"/>
        <v>0</v>
      </c>
      <c r="J23" s="574">
        <f t="shared" si="15"/>
        <v>5000</v>
      </c>
      <c r="K23" s="574">
        <f t="shared" si="15"/>
        <v>140000</v>
      </c>
      <c r="L23" s="574">
        <f t="shared" si="15"/>
        <v>0</v>
      </c>
      <c r="M23" s="574">
        <f t="shared" si="15"/>
        <v>216500</v>
      </c>
      <c r="N23" s="574">
        <f t="shared" si="15"/>
        <v>241700</v>
      </c>
      <c r="O23" s="574">
        <f t="shared" si="15"/>
        <v>145000</v>
      </c>
      <c r="P23" s="574">
        <f t="shared" si="15"/>
        <v>96700</v>
      </c>
      <c r="Q23" s="574">
        <f t="shared" si="15"/>
        <v>0</v>
      </c>
      <c r="R23" s="574">
        <f t="shared" si="15"/>
        <v>3000</v>
      </c>
      <c r="S23" s="574">
        <f t="shared" si="15"/>
        <v>0</v>
      </c>
      <c r="T23" s="574">
        <f t="shared" si="15"/>
        <v>249800</v>
      </c>
      <c r="U23" s="574">
        <f t="shared" si="15"/>
        <v>87000</v>
      </c>
      <c r="V23" s="574">
        <f t="shared" si="15"/>
        <v>0</v>
      </c>
      <c r="W23" s="574">
        <f t="shared" si="15"/>
        <v>44956</v>
      </c>
      <c r="X23" s="574">
        <f t="shared" si="15"/>
        <v>322</v>
      </c>
      <c r="Y23" s="574">
        <f t="shared" si="15"/>
        <v>322</v>
      </c>
      <c r="Z23" s="574">
        <f t="shared" si="15"/>
        <v>0</v>
      </c>
      <c r="AA23" s="574">
        <f t="shared" si="15"/>
        <v>0</v>
      </c>
      <c r="AB23" s="574">
        <f t="shared" si="15"/>
        <v>0</v>
      </c>
      <c r="AC23" s="574">
        <f t="shared" si="15"/>
        <v>0</v>
      </c>
      <c r="AD23" s="574">
        <f t="shared" si="15"/>
        <v>112422</v>
      </c>
      <c r="AE23" s="574">
        <f t="shared" si="15"/>
        <v>58000</v>
      </c>
      <c r="AF23" s="574">
        <f t="shared" si="15"/>
        <v>51744</v>
      </c>
      <c r="AG23" s="574">
        <f t="shared" si="15"/>
        <v>0</v>
      </c>
      <c r="AH23" s="574">
        <f t="shared" si="15"/>
        <v>2678</v>
      </c>
      <c r="AI23" s="574">
        <f t="shared" si="15"/>
        <v>0</v>
      </c>
      <c r="AJ23" s="574">
        <f t="shared" ref="AJ23:AQ23" si="16">AJ67</f>
        <v>104800</v>
      </c>
      <c r="AK23" s="574">
        <f t="shared" si="16"/>
        <v>0</v>
      </c>
      <c r="AL23" s="574">
        <f t="shared" si="16"/>
        <v>-132278</v>
      </c>
      <c r="AM23" s="246">
        <f t="shared" si="16"/>
        <v>-132278</v>
      </c>
      <c r="AN23" s="574">
        <f t="shared" si="16"/>
        <v>-87000</v>
      </c>
      <c r="AO23" s="574">
        <f t="shared" si="16"/>
        <v>-44956</v>
      </c>
      <c r="AP23" s="574">
        <f t="shared" si="16"/>
        <v>-322</v>
      </c>
      <c r="AQ23" s="574">
        <f t="shared" si="16"/>
        <v>0</v>
      </c>
      <c r="AR23" s="579"/>
    </row>
    <row r="24" spans="1:44" s="575" customFormat="1">
      <c r="A24" s="576" t="s">
        <v>33</v>
      </c>
      <c r="B24" s="577" t="str">
        <f>B68</f>
        <v>Y tế, dân số và gia đình</v>
      </c>
      <c r="C24" s="577"/>
      <c r="D24" s="576"/>
      <c r="E24" s="576"/>
      <c r="F24" s="574"/>
      <c r="G24" s="578"/>
      <c r="H24" s="574">
        <f t="shared" si="15"/>
        <v>0</v>
      </c>
      <c r="I24" s="574">
        <f t="shared" si="15"/>
        <v>0</v>
      </c>
      <c r="J24" s="574">
        <f t="shared" si="15"/>
        <v>0</v>
      </c>
      <c r="K24" s="574">
        <f t="shared" si="15"/>
        <v>0</v>
      </c>
      <c r="L24" s="574">
        <f t="shared" si="15"/>
        <v>0</v>
      </c>
      <c r="M24" s="574">
        <f t="shared" si="15"/>
        <v>0</v>
      </c>
      <c r="N24" s="574">
        <f t="shared" si="15"/>
        <v>18700</v>
      </c>
      <c r="O24" s="574">
        <f t="shared" si="15"/>
        <v>0</v>
      </c>
      <c r="P24" s="574">
        <f t="shared" si="15"/>
        <v>18700</v>
      </c>
      <c r="Q24" s="574">
        <f t="shared" si="15"/>
        <v>0</v>
      </c>
      <c r="R24" s="574">
        <f t="shared" si="15"/>
        <v>0</v>
      </c>
      <c r="S24" s="574">
        <f t="shared" si="15"/>
        <v>0</v>
      </c>
      <c r="T24" s="574">
        <f t="shared" si="15"/>
        <v>135500</v>
      </c>
      <c r="U24" s="574">
        <f t="shared" si="15"/>
        <v>0</v>
      </c>
      <c r="V24" s="574">
        <f t="shared" si="15"/>
        <v>0</v>
      </c>
      <c r="W24" s="574">
        <f t="shared" si="15"/>
        <v>18700</v>
      </c>
      <c r="X24" s="574">
        <f t="shared" si="15"/>
        <v>0</v>
      </c>
      <c r="Y24" s="574">
        <f t="shared" si="15"/>
        <v>0</v>
      </c>
      <c r="Z24" s="574">
        <f t="shared" si="15"/>
        <v>0</v>
      </c>
      <c r="AA24" s="574">
        <f t="shared" si="15"/>
        <v>0</v>
      </c>
      <c r="AB24" s="574">
        <f t="shared" si="15"/>
        <v>0</v>
      </c>
      <c r="AC24" s="574">
        <f t="shared" si="15"/>
        <v>0</v>
      </c>
      <c r="AD24" s="574">
        <f t="shared" si="15"/>
        <v>0</v>
      </c>
      <c r="AE24" s="574">
        <f t="shared" si="15"/>
        <v>0</v>
      </c>
      <c r="AF24" s="574">
        <f t="shared" si="15"/>
        <v>0</v>
      </c>
      <c r="AG24" s="574">
        <f t="shared" si="15"/>
        <v>0</v>
      </c>
      <c r="AH24" s="574">
        <f t="shared" si="15"/>
        <v>0</v>
      </c>
      <c r="AI24" s="574">
        <f t="shared" si="15"/>
        <v>0</v>
      </c>
      <c r="AJ24" s="574">
        <f t="shared" ref="AJ24:AQ24" si="17">AJ68</f>
        <v>0</v>
      </c>
      <c r="AK24" s="574">
        <f t="shared" si="17"/>
        <v>0</v>
      </c>
      <c r="AL24" s="574">
        <f t="shared" si="17"/>
        <v>-18700</v>
      </c>
      <c r="AM24" s="246">
        <f t="shared" si="17"/>
        <v>-18700</v>
      </c>
      <c r="AN24" s="574">
        <f t="shared" si="17"/>
        <v>0</v>
      </c>
      <c r="AO24" s="574">
        <f t="shared" si="17"/>
        <v>-18700</v>
      </c>
      <c r="AP24" s="574">
        <f t="shared" si="17"/>
        <v>0</v>
      </c>
      <c r="AQ24" s="574">
        <f t="shared" si="17"/>
        <v>0</v>
      </c>
      <c r="AR24" s="579"/>
    </row>
    <row r="25" spans="1:44" s="575" customFormat="1" ht="31.5">
      <c r="A25" s="576" t="s">
        <v>34</v>
      </c>
      <c r="B25" s="577" t="str">
        <f>B74</f>
        <v>Nông nghiệp, lâm nghiệp, thủy lợi và thủy sản</v>
      </c>
      <c r="C25" s="577"/>
      <c r="D25" s="576"/>
      <c r="E25" s="576"/>
      <c r="F25" s="574"/>
      <c r="G25" s="578"/>
      <c r="H25" s="574">
        <f t="shared" ref="H25:AI25" si="18">H74</f>
        <v>51106</v>
      </c>
      <c r="I25" s="574">
        <f t="shared" si="18"/>
        <v>0</v>
      </c>
      <c r="J25" s="574">
        <f t="shared" si="18"/>
        <v>0</v>
      </c>
      <c r="K25" s="574">
        <f t="shared" si="18"/>
        <v>0</v>
      </c>
      <c r="L25" s="574">
        <f t="shared" si="18"/>
        <v>0</v>
      </c>
      <c r="M25" s="574">
        <f t="shared" si="18"/>
        <v>0</v>
      </c>
      <c r="N25" s="574">
        <f t="shared" si="18"/>
        <v>0</v>
      </c>
      <c r="O25" s="574">
        <f t="shared" si="18"/>
        <v>0</v>
      </c>
      <c r="P25" s="574">
        <f t="shared" si="18"/>
        <v>0</v>
      </c>
      <c r="Q25" s="574">
        <f t="shared" si="18"/>
        <v>0</v>
      </c>
      <c r="R25" s="574">
        <f t="shared" si="18"/>
        <v>3000</v>
      </c>
      <c r="S25" s="574">
        <f t="shared" si="18"/>
        <v>0</v>
      </c>
      <c r="T25" s="574">
        <f t="shared" si="18"/>
        <v>0</v>
      </c>
      <c r="U25" s="574">
        <f t="shared" si="18"/>
        <v>0</v>
      </c>
      <c r="V25" s="574">
        <f t="shared" si="18"/>
        <v>0</v>
      </c>
      <c r="W25" s="574">
        <f t="shared" si="18"/>
        <v>0</v>
      </c>
      <c r="X25" s="574">
        <f t="shared" si="18"/>
        <v>322</v>
      </c>
      <c r="Y25" s="574">
        <f t="shared" si="18"/>
        <v>322</v>
      </c>
      <c r="Z25" s="574">
        <f t="shared" si="18"/>
        <v>0</v>
      </c>
      <c r="AA25" s="574">
        <f t="shared" si="18"/>
        <v>0</v>
      </c>
      <c r="AB25" s="574">
        <f t="shared" si="18"/>
        <v>0</v>
      </c>
      <c r="AC25" s="574">
        <f t="shared" si="18"/>
        <v>0</v>
      </c>
      <c r="AD25" s="574">
        <f t="shared" si="18"/>
        <v>2678</v>
      </c>
      <c r="AE25" s="574">
        <f t="shared" si="18"/>
        <v>0</v>
      </c>
      <c r="AF25" s="574">
        <f t="shared" si="18"/>
        <v>0</v>
      </c>
      <c r="AG25" s="574">
        <f t="shared" si="18"/>
        <v>0</v>
      </c>
      <c r="AH25" s="574">
        <f t="shared" si="18"/>
        <v>2678</v>
      </c>
      <c r="AI25" s="574">
        <f t="shared" si="18"/>
        <v>0</v>
      </c>
      <c r="AJ25" s="574">
        <f t="shared" ref="AJ25:AQ25" si="19">AJ74</f>
        <v>0</v>
      </c>
      <c r="AK25" s="574">
        <f t="shared" si="19"/>
        <v>0</v>
      </c>
      <c r="AL25" s="574">
        <f t="shared" si="19"/>
        <v>-322</v>
      </c>
      <c r="AM25" s="246">
        <f t="shared" si="19"/>
        <v>-322</v>
      </c>
      <c r="AN25" s="574">
        <f t="shared" si="19"/>
        <v>0</v>
      </c>
      <c r="AO25" s="574">
        <f t="shared" si="19"/>
        <v>0</v>
      </c>
      <c r="AP25" s="574">
        <f t="shared" si="19"/>
        <v>-322</v>
      </c>
      <c r="AQ25" s="574">
        <f t="shared" si="19"/>
        <v>0</v>
      </c>
      <c r="AR25" s="579"/>
    </row>
    <row r="26" spans="1:44" s="575" customFormat="1">
      <c r="A26" s="576" t="s">
        <v>238</v>
      </c>
      <c r="B26" s="577" t="str">
        <f>B84</f>
        <v>Giao thông</v>
      </c>
      <c r="C26" s="577"/>
      <c r="D26" s="576"/>
      <c r="E26" s="576"/>
      <c r="F26" s="574"/>
      <c r="G26" s="578"/>
      <c r="H26" s="574">
        <f t="shared" ref="H26:AI26" si="20">H84</f>
        <v>76068</v>
      </c>
      <c r="I26" s="574">
        <f t="shared" si="20"/>
        <v>0</v>
      </c>
      <c r="J26" s="574">
        <f t="shared" si="20"/>
        <v>5000</v>
      </c>
      <c r="K26" s="574">
        <f t="shared" si="20"/>
        <v>140000</v>
      </c>
      <c r="L26" s="574">
        <f t="shared" si="20"/>
        <v>0</v>
      </c>
      <c r="M26" s="574">
        <f t="shared" si="20"/>
        <v>87500</v>
      </c>
      <c r="N26" s="574">
        <f t="shared" si="20"/>
        <v>78000</v>
      </c>
      <c r="O26" s="574">
        <f t="shared" si="20"/>
        <v>0</v>
      </c>
      <c r="P26" s="574">
        <f t="shared" si="20"/>
        <v>78000</v>
      </c>
      <c r="Q26" s="574">
        <f t="shared" si="20"/>
        <v>0</v>
      </c>
      <c r="R26" s="574">
        <f t="shared" si="20"/>
        <v>0</v>
      </c>
      <c r="S26" s="574">
        <f t="shared" si="20"/>
        <v>0</v>
      </c>
      <c r="T26" s="574">
        <f t="shared" si="20"/>
        <v>9500</v>
      </c>
      <c r="U26" s="574">
        <f t="shared" si="20"/>
        <v>0</v>
      </c>
      <c r="V26" s="574">
        <f t="shared" si="20"/>
        <v>0</v>
      </c>
      <c r="W26" s="574">
        <f t="shared" si="20"/>
        <v>26256</v>
      </c>
      <c r="X26" s="574">
        <f t="shared" si="20"/>
        <v>0</v>
      </c>
      <c r="Y26" s="574">
        <f t="shared" si="20"/>
        <v>0</v>
      </c>
      <c r="Z26" s="574">
        <f t="shared" si="20"/>
        <v>0</v>
      </c>
      <c r="AA26" s="574">
        <f t="shared" si="20"/>
        <v>0</v>
      </c>
      <c r="AB26" s="574">
        <f t="shared" si="20"/>
        <v>0</v>
      </c>
      <c r="AC26" s="574">
        <f t="shared" si="20"/>
        <v>0</v>
      </c>
      <c r="AD26" s="574">
        <f t="shared" si="20"/>
        <v>51744</v>
      </c>
      <c r="AE26" s="574">
        <f t="shared" si="20"/>
        <v>0</v>
      </c>
      <c r="AF26" s="574">
        <f t="shared" si="20"/>
        <v>51744</v>
      </c>
      <c r="AG26" s="574">
        <f t="shared" si="20"/>
        <v>0</v>
      </c>
      <c r="AH26" s="574">
        <f t="shared" si="20"/>
        <v>0</v>
      </c>
      <c r="AI26" s="574">
        <f t="shared" si="20"/>
        <v>0</v>
      </c>
      <c r="AJ26" s="574">
        <f t="shared" ref="AJ26:AQ26" si="21">AJ84</f>
        <v>0</v>
      </c>
      <c r="AK26" s="574">
        <f t="shared" si="21"/>
        <v>0</v>
      </c>
      <c r="AL26" s="574">
        <f t="shared" si="21"/>
        <v>-26256</v>
      </c>
      <c r="AM26" s="246">
        <f t="shared" si="21"/>
        <v>-26256</v>
      </c>
      <c r="AN26" s="574">
        <f t="shared" si="21"/>
        <v>0</v>
      </c>
      <c r="AO26" s="574">
        <f t="shared" si="21"/>
        <v>-26256</v>
      </c>
      <c r="AP26" s="574">
        <f t="shared" si="21"/>
        <v>0</v>
      </c>
      <c r="AQ26" s="574">
        <f t="shared" si="21"/>
        <v>0</v>
      </c>
      <c r="AR26" s="579"/>
    </row>
    <row r="27" spans="1:44" s="575" customFormat="1" ht="31.5">
      <c r="A27" s="576" t="s">
        <v>329</v>
      </c>
      <c r="B27" s="577" t="str">
        <f>B95</f>
        <v>Công trình công cộng tại các đô thị, hạ tầng kỹ thuật khu đô thị mới</v>
      </c>
      <c r="C27" s="577"/>
      <c r="D27" s="576"/>
      <c r="E27" s="576"/>
      <c r="F27" s="574"/>
      <c r="G27" s="578"/>
      <c r="H27" s="574">
        <f t="shared" ref="H27:AI27" si="22">H95</f>
        <v>261760</v>
      </c>
      <c r="I27" s="574">
        <f t="shared" si="22"/>
        <v>0</v>
      </c>
      <c r="J27" s="574">
        <f t="shared" si="22"/>
        <v>0</v>
      </c>
      <c r="K27" s="574">
        <f t="shared" si="22"/>
        <v>0</v>
      </c>
      <c r="L27" s="574">
        <f t="shared" si="22"/>
        <v>0</v>
      </c>
      <c r="M27" s="574">
        <f t="shared" si="22"/>
        <v>129000</v>
      </c>
      <c r="N27" s="574">
        <f t="shared" si="22"/>
        <v>145000</v>
      </c>
      <c r="O27" s="574">
        <f t="shared" si="22"/>
        <v>145000</v>
      </c>
      <c r="P27" s="574">
        <f t="shared" si="22"/>
        <v>0</v>
      </c>
      <c r="Q27" s="574">
        <f t="shared" si="22"/>
        <v>0</v>
      </c>
      <c r="R27" s="574">
        <f t="shared" si="22"/>
        <v>0</v>
      </c>
      <c r="S27" s="574">
        <f t="shared" si="22"/>
        <v>0</v>
      </c>
      <c r="T27" s="574">
        <f t="shared" si="22"/>
        <v>104800</v>
      </c>
      <c r="U27" s="574">
        <f t="shared" si="22"/>
        <v>87000</v>
      </c>
      <c r="V27" s="574">
        <f t="shared" si="22"/>
        <v>0</v>
      </c>
      <c r="W27" s="574">
        <f t="shared" si="22"/>
        <v>0</v>
      </c>
      <c r="X27" s="574">
        <f t="shared" si="22"/>
        <v>0</v>
      </c>
      <c r="Y27" s="574">
        <f t="shared" si="22"/>
        <v>0</v>
      </c>
      <c r="Z27" s="574">
        <f t="shared" si="22"/>
        <v>0</v>
      </c>
      <c r="AA27" s="574">
        <f t="shared" si="22"/>
        <v>0</v>
      </c>
      <c r="AB27" s="574">
        <f t="shared" si="22"/>
        <v>0</v>
      </c>
      <c r="AC27" s="574">
        <f t="shared" si="22"/>
        <v>0</v>
      </c>
      <c r="AD27" s="574">
        <f t="shared" si="22"/>
        <v>58000</v>
      </c>
      <c r="AE27" s="574">
        <f t="shared" si="22"/>
        <v>58000</v>
      </c>
      <c r="AF27" s="574">
        <f t="shared" si="22"/>
        <v>0</v>
      </c>
      <c r="AG27" s="574">
        <f t="shared" si="22"/>
        <v>0</v>
      </c>
      <c r="AH27" s="574">
        <f t="shared" si="22"/>
        <v>0</v>
      </c>
      <c r="AI27" s="574">
        <f t="shared" si="22"/>
        <v>0</v>
      </c>
      <c r="AJ27" s="574">
        <f t="shared" ref="AJ27:AQ27" si="23">AJ95</f>
        <v>104800</v>
      </c>
      <c r="AK27" s="574">
        <f t="shared" si="23"/>
        <v>0</v>
      </c>
      <c r="AL27" s="574">
        <f t="shared" si="23"/>
        <v>-87000</v>
      </c>
      <c r="AM27" s="246">
        <f t="shared" si="23"/>
        <v>-87000</v>
      </c>
      <c r="AN27" s="574">
        <f t="shared" si="23"/>
        <v>-87000</v>
      </c>
      <c r="AO27" s="574">
        <f t="shared" si="23"/>
        <v>0</v>
      </c>
      <c r="AP27" s="574">
        <f t="shared" si="23"/>
        <v>0</v>
      </c>
      <c r="AQ27" s="574">
        <f t="shared" si="23"/>
        <v>0</v>
      </c>
      <c r="AR27" s="579"/>
    </row>
    <row r="28" spans="1:44" s="575" customFormat="1">
      <c r="A28" s="576"/>
      <c r="B28" s="577"/>
      <c r="C28" s="577"/>
      <c r="D28" s="576"/>
      <c r="E28" s="576"/>
      <c r="F28" s="574"/>
      <c r="G28" s="578"/>
      <c r="H28" s="574"/>
      <c r="I28" s="574"/>
      <c r="J28" s="574"/>
      <c r="K28" s="574"/>
      <c r="L28" s="574"/>
      <c r="M28" s="574"/>
      <c r="N28" s="574"/>
      <c r="O28" s="574"/>
      <c r="P28" s="574"/>
      <c r="Q28" s="574"/>
      <c r="R28" s="574"/>
      <c r="S28" s="574"/>
      <c r="T28" s="574"/>
      <c r="U28" s="574"/>
      <c r="V28" s="574"/>
      <c r="W28" s="574"/>
      <c r="X28" s="574"/>
      <c r="Y28" s="574"/>
      <c r="Z28" s="574"/>
      <c r="AA28" s="574"/>
      <c r="AB28" s="574"/>
      <c r="AC28" s="574"/>
      <c r="AD28" s="574"/>
      <c r="AE28" s="574"/>
      <c r="AF28" s="574"/>
      <c r="AG28" s="574"/>
      <c r="AH28" s="574"/>
      <c r="AI28" s="574"/>
      <c r="AJ28" s="574"/>
      <c r="AK28" s="574"/>
      <c r="AL28" s="574"/>
      <c r="AM28" s="246"/>
      <c r="AN28" s="574"/>
      <c r="AO28" s="574"/>
      <c r="AP28" s="574"/>
      <c r="AQ28" s="574"/>
      <c r="AR28" s="579"/>
    </row>
    <row r="29" spans="1:44" s="584" customFormat="1">
      <c r="A29" s="580"/>
      <c r="B29" s="581" t="s">
        <v>35</v>
      </c>
      <c r="C29" s="581"/>
      <c r="D29" s="580"/>
      <c r="E29" s="580"/>
      <c r="F29" s="580"/>
      <c r="G29" s="580"/>
      <c r="H29" s="582"/>
      <c r="I29" s="580"/>
      <c r="J29" s="580"/>
      <c r="K29" s="580"/>
      <c r="L29" s="580"/>
      <c r="M29" s="580"/>
      <c r="N29" s="580"/>
      <c r="O29" s="580"/>
      <c r="P29" s="580"/>
      <c r="Q29" s="580"/>
      <c r="R29" s="580"/>
      <c r="S29" s="580"/>
      <c r="T29" s="580"/>
      <c r="U29" s="580"/>
      <c r="V29" s="580"/>
      <c r="W29" s="580"/>
      <c r="X29" s="580"/>
      <c r="Y29" s="580"/>
      <c r="Z29" s="580"/>
      <c r="AA29" s="580"/>
      <c r="AB29" s="580"/>
      <c r="AC29" s="580"/>
      <c r="AD29" s="580"/>
      <c r="AE29" s="580"/>
      <c r="AF29" s="580"/>
      <c r="AG29" s="580"/>
      <c r="AH29" s="580"/>
      <c r="AI29" s="580"/>
      <c r="AJ29" s="580"/>
      <c r="AK29" s="580"/>
      <c r="AL29" s="572">
        <f t="shared" ref="AL29:AL73" si="24">AN29+AO29+AP29+AQ29</f>
        <v>0</v>
      </c>
      <c r="AM29" s="371"/>
      <c r="AN29" s="582">
        <f t="shared" ref="AN29:AO34" si="25">AE29-O29</f>
        <v>0</v>
      </c>
      <c r="AO29" s="582">
        <f t="shared" si="25"/>
        <v>0</v>
      </c>
      <c r="AP29" s="582">
        <f t="shared" ref="AP29:AQ34" si="26">AH29-R29</f>
        <v>0</v>
      </c>
      <c r="AQ29" s="582">
        <f t="shared" si="26"/>
        <v>0</v>
      </c>
      <c r="AR29" s="583"/>
    </row>
    <row r="30" spans="1:44" s="584" customFormat="1" hidden="1">
      <c r="A30" s="580" t="s">
        <v>36</v>
      </c>
      <c r="B30" s="585" t="s">
        <v>31</v>
      </c>
      <c r="C30" s="585"/>
      <c r="D30" s="586"/>
      <c r="E30" s="586"/>
      <c r="F30" s="580"/>
      <c r="G30" s="587"/>
      <c r="H30" s="582" t="e">
        <f>H31</f>
        <v>#REF!</v>
      </c>
      <c r="I30" s="582" t="e">
        <f t="shared" ref="I30:T30" si="27">I31</f>
        <v>#REF!</v>
      </c>
      <c r="J30" s="582" t="e">
        <f t="shared" si="27"/>
        <v>#REF!</v>
      </c>
      <c r="K30" s="582" t="e">
        <f t="shared" si="27"/>
        <v>#REF!</v>
      </c>
      <c r="L30" s="582" t="e">
        <f t="shared" si="27"/>
        <v>#REF!</v>
      </c>
      <c r="M30" s="582" t="e">
        <f t="shared" si="27"/>
        <v>#REF!</v>
      </c>
      <c r="N30" s="582" t="e">
        <f t="shared" si="27"/>
        <v>#REF!</v>
      </c>
      <c r="O30" s="582"/>
      <c r="P30" s="582"/>
      <c r="Q30" s="582"/>
      <c r="R30" s="582" t="e">
        <f t="shared" si="27"/>
        <v>#REF!</v>
      </c>
      <c r="S30" s="582"/>
      <c r="T30" s="582" t="e">
        <f t="shared" si="27"/>
        <v>#REF!</v>
      </c>
      <c r="U30" s="582"/>
      <c r="V30" s="582"/>
      <c r="W30" s="582"/>
      <c r="X30" s="582"/>
      <c r="Y30" s="582"/>
      <c r="Z30" s="582"/>
      <c r="AA30" s="582"/>
      <c r="AB30" s="582"/>
      <c r="AC30" s="582"/>
      <c r="AD30" s="582"/>
      <c r="AE30" s="582"/>
      <c r="AF30" s="582"/>
      <c r="AG30" s="582"/>
      <c r="AH30" s="582"/>
      <c r="AI30" s="582"/>
      <c r="AJ30" s="582"/>
      <c r="AK30" s="582"/>
      <c r="AL30" s="572" t="e">
        <f t="shared" si="24"/>
        <v>#REF!</v>
      </c>
      <c r="AM30" s="371"/>
      <c r="AN30" s="582">
        <f t="shared" si="25"/>
        <v>0</v>
      </c>
      <c r="AO30" s="582">
        <f t="shared" si="25"/>
        <v>0</v>
      </c>
      <c r="AP30" s="582" t="e">
        <f t="shared" si="26"/>
        <v>#REF!</v>
      </c>
      <c r="AQ30" s="582">
        <f t="shared" si="26"/>
        <v>0</v>
      </c>
      <c r="AR30" s="583"/>
    </row>
    <row r="31" spans="1:44" s="584" customFormat="1" hidden="1">
      <c r="A31" s="580" t="s">
        <v>6</v>
      </c>
      <c r="B31" s="585" t="s">
        <v>23</v>
      </c>
      <c r="C31" s="585"/>
      <c r="D31" s="586"/>
      <c r="E31" s="586"/>
      <c r="F31" s="586"/>
      <c r="G31" s="587"/>
      <c r="H31" s="582" t="e">
        <f>H32+#REF!+#REF!+#REF!</f>
        <v>#REF!</v>
      </c>
      <c r="I31" s="587" t="e">
        <f>I32+#REF!+#REF!+#REF!</f>
        <v>#REF!</v>
      </c>
      <c r="J31" s="587" t="e">
        <f>J32+#REF!+#REF!+#REF!</f>
        <v>#REF!</v>
      </c>
      <c r="K31" s="587" t="e">
        <f>K32+#REF!+#REF!+#REF!</f>
        <v>#REF!</v>
      </c>
      <c r="L31" s="587" t="e">
        <f>L32+#REF!+#REF!+#REF!</f>
        <v>#REF!</v>
      </c>
      <c r="M31" s="587" t="e">
        <f>M32+#REF!+#REF!+#REF!</f>
        <v>#REF!</v>
      </c>
      <c r="N31" s="587" t="e">
        <f>N32+#REF!+#REF!+#REF!</f>
        <v>#REF!</v>
      </c>
      <c r="O31" s="587"/>
      <c r="P31" s="587"/>
      <c r="Q31" s="587"/>
      <c r="R31" s="587" t="e">
        <f>R32+#REF!+#REF!+#REF!</f>
        <v>#REF!</v>
      </c>
      <c r="S31" s="587"/>
      <c r="T31" s="587" t="e">
        <f>T32+#REF!+#REF!+#REF!</f>
        <v>#REF!</v>
      </c>
      <c r="U31" s="587"/>
      <c r="V31" s="587"/>
      <c r="W31" s="587"/>
      <c r="X31" s="587"/>
      <c r="Y31" s="587"/>
      <c r="Z31" s="587"/>
      <c r="AA31" s="587"/>
      <c r="AB31" s="587"/>
      <c r="AC31" s="587"/>
      <c r="AD31" s="587"/>
      <c r="AE31" s="587"/>
      <c r="AF31" s="587"/>
      <c r="AG31" s="587"/>
      <c r="AH31" s="587"/>
      <c r="AI31" s="587"/>
      <c r="AJ31" s="587"/>
      <c r="AK31" s="587"/>
      <c r="AL31" s="572" t="e">
        <f t="shared" si="24"/>
        <v>#REF!</v>
      </c>
      <c r="AM31" s="371"/>
      <c r="AN31" s="582">
        <f t="shared" si="25"/>
        <v>0</v>
      </c>
      <c r="AO31" s="582">
        <f t="shared" si="25"/>
        <v>0</v>
      </c>
      <c r="AP31" s="582" t="e">
        <f t="shared" si="26"/>
        <v>#REF!</v>
      </c>
      <c r="AQ31" s="582">
        <f t="shared" si="26"/>
        <v>0</v>
      </c>
      <c r="AR31" s="587"/>
    </row>
    <row r="32" spans="1:44" s="575" customFormat="1" ht="31.5">
      <c r="A32" s="568" t="s">
        <v>7</v>
      </c>
      <c r="B32" s="588" t="s">
        <v>230</v>
      </c>
      <c r="C32" s="588"/>
      <c r="D32" s="589"/>
      <c r="E32" s="589"/>
      <c r="F32" s="589"/>
      <c r="G32" s="589"/>
      <c r="H32" s="572">
        <f t="shared" ref="H32:AJ33" si="28">H33</f>
        <v>0</v>
      </c>
      <c r="I32" s="572">
        <f t="shared" si="28"/>
        <v>0</v>
      </c>
      <c r="J32" s="572">
        <f t="shared" si="28"/>
        <v>0</v>
      </c>
      <c r="K32" s="572">
        <f t="shared" si="28"/>
        <v>0</v>
      </c>
      <c r="L32" s="572">
        <f t="shared" si="28"/>
        <v>0</v>
      </c>
      <c r="M32" s="572">
        <f t="shared" si="28"/>
        <v>0</v>
      </c>
      <c r="N32" s="572">
        <f t="shared" si="28"/>
        <v>0</v>
      </c>
      <c r="O32" s="572">
        <f t="shared" si="28"/>
        <v>0</v>
      </c>
      <c r="P32" s="572">
        <f t="shared" si="28"/>
        <v>0</v>
      </c>
      <c r="Q32" s="572">
        <f t="shared" si="28"/>
        <v>0</v>
      </c>
      <c r="R32" s="572">
        <f t="shared" si="28"/>
        <v>0</v>
      </c>
      <c r="S32" s="572">
        <f t="shared" si="28"/>
        <v>0</v>
      </c>
      <c r="T32" s="572">
        <f t="shared" si="28"/>
        <v>0</v>
      </c>
      <c r="U32" s="572">
        <f t="shared" si="28"/>
        <v>0</v>
      </c>
      <c r="V32" s="572">
        <f t="shared" si="28"/>
        <v>0</v>
      </c>
      <c r="W32" s="572">
        <f t="shared" si="28"/>
        <v>0</v>
      </c>
      <c r="X32" s="572">
        <f t="shared" si="28"/>
        <v>0</v>
      </c>
      <c r="Y32" s="572">
        <f t="shared" si="28"/>
        <v>0</v>
      </c>
      <c r="Z32" s="572">
        <f t="shared" si="28"/>
        <v>0</v>
      </c>
      <c r="AA32" s="572">
        <f t="shared" si="28"/>
        <v>0</v>
      </c>
      <c r="AB32" s="572">
        <f t="shared" si="28"/>
        <v>0</v>
      </c>
      <c r="AC32" s="572">
        <f t="shared" si="28"/>
        <v>0</v>
      </c>
      <c r="AD32" s="572">
        <f t="shared" si="28"/>
        <v>0</v>
      </c>
      <c r="AE32" s="572">
        <f t="shared" si="28"/>
        <v>0</v>
      </c>
      <c r="AF32" s="572">
        <f t="shared" si="28"/>
        <v>0</v>
      </c>
      <c r="AG32" s="572">
        <f t="shared" si="28"/>
        <v>0</v>
      </c>
      <c r="AH32" s="572">
        <f t="shared" si="28"/>
        <v>0</v>
      </c>
      <c r="AI32" s="572">
        <f t="shared" si="28"/>
        <v>0</v>
      </c>
      <c r="AJ32" s="572">
        <f t="shared" si="28"/>
        <v>0</v>
      </c>
      <c r="AK32" s="572">
        <f t="shared" ref="AJ32:AM33" si="29">AK33</f>
        <v>0</v>
      </c>
      <c r="AL32" s="572">
        <f t="shared" si="29"/>
        <v>0</v>
      </c>
      <c r="AM32" s="371">
        <f t="shared" si="29"/>
        <v>0</v>
      </c>
      <c r="AN32" s="572">
        <f t="shared" si="25"/>
        <v>0</v>
      </c>
      <c r="AO32" s="572">
        <f t="shared" si="25"/>
        <v>0</v>
      </c>
      <c r="AP32" s="572">
        <f t="shared" si="26"/>
        <v>0</v>
      </c>
      <c r="AQ32" s="572">
        <f t="shared" si="26"/>
        <v>0</v>
      </c>
      <c r="AR32" s="579"/>
    </row>
    <row r="33" spans="1:44" s="584" customFormat="1" ht="31.5">
      <c r="A33" s="580"/>
      <c r="B33" s="590" t="s">
        <v>30</v>
      </c>
      <c r="C33" s="590"/>
      <c r="D33" s="586"/>
      <c r="E33" s="586"/>
      <c r="F33" s="586"/>
      <c r="G33" s="586"/>
      <c r="H33" s="582">
        <f>H34</f>
        <v>0</v>
      </c>
      <c r="I33" s="582">
        <f t="shared" si="28"/>
        <v>0</v>
      </c>
      <c r="J33" s="582">
        <f t="shared" si="28"/>
        <v>0</v>
      </c>
      <c r="K33" s="582">
        <f t="shared" si="28"/>
        <v>0</v>
      </c>
      <c r="L33" s="582">
        <f t="shared" si="28"/>
        <v>0</v>
      </c>
      <c r="M33" s="582">
        <f t="shared" si="28"/>
        <v>0</v>
      </c>
      <c r="N33" s="582">
        <f t="shared" si="28"/>
        <v>0</v>
      </c>
      <c r="O33" s="582">
        <f t="shared" si="28"/>
        <v>0</v>
      </c>
      <c r="P33" s="582">
        <f t="shared" si="28"/>
        <v>0</v>
      </c>
      <c r="Q33" s="582">
        <f t="shared" si="28"/>
        <v>0</v>
      </c>
      <c r="R33" s="582">
        <f t="shared" si="28"/>
        <v>0</v>
      </c>
      <c r="S33" s="582">
        <f t="shared" si="28"/>
        <v>0</v>
      </c>
      <c r="T33" s="582">
        <f t="shared" si="28"/>
        <v>0</v>
      </c>
      <c r="U33" s="582">
        <f t="shared" si="28"/>
        <v>0</v>
      </c>
      <c r="V33" s="582">
        <f t="shared" si="28"/>
        <v>0</v>
      </c>
      <c r="W33" s="582">
        <f t="shared" si="28"/>
        <v>0</v>
      </c>
      <c r="X33" s="582">
        <f t="shared" si="28"/>
        <v>0</v>
      </c>
      <c r="Y33" s="582">
        <f t="shared" si="28"/>
        <v>0</v>
      </c>
      <c r="Z33" s="582">
        <f t="shared" si="28"/>
        <v>0</v>
      </c>
      <c r="AA33" s="582">
        <f t="shared" si="28"/>
        <v>0</v>
      </c>
      <c r="AB33" s="582">
        <f t="shared" si="28"/>
        <v>0</v>
      </c>
      <c r="AC33" s="582">
        <f t="shared" si="28"/>
        <v>0</v>
      </c>
      <c r="AD33" s="582">
        <f t="shared" si="28"/>
        <v>0</v>
      </c>
      <c r="AE33" s="582">
        <f t="shared" si="28"/>
        <v>0</v>
      </c>
      <c r="AF33" s="582">
        <f t="shared" si="28"/>
        <v>0</v>
      </c>
      <c r="AG33" s="582">
        <f t="shared" si="28"/>
        <v>0</v>
      </c>
      <c r="AH33" s="582">
        <f t="shared" si="28"/>
        <v>0</v>
      </c>
      <c r="AI33" s="582">
        <f t="shared" si="28"/>
        <v>0</v>
      </c>
      <c r="AJ33" s="582">
        <f t="shared" si="29"/>
        <v>0</v>
      </c>
      <c r="AK33" s="582">
        <f t="shared" si="29"/>
        <v>0</v>
      </c>
      <c r="AL33" s="582">
        <f t="shared" si="29"/>
        <v>0</v>
      </c>
      <c r="AM33" s="245">
        <f t="shared" si="29"/>
        <v>0</v>
      </c>
      <c r="AN33" s="582">
        <f t="shared" si="25"/>
        <v>0</v>
      </c>
      <c r="AO33" s="582">
        <f t="shared" si="25"/>
        <v>0</v>
      </c>
      <c r="AP33" s="582">
        <f t="shared" si="26"/>
        <v>0</v>
      </c>
      <c r="AQ33" s="582">
        <f t="shared" si="26"/>
        <v>0</v>
      </c>
      <c r="AR33" s="583"/>
    </row>
    <row r="34" spans="1:44" s="584" customFormat="1">
      <c r="A34" s="580"/>
      <c r="B34" s="591" t="s">
        <v>29</v>
      </c>
      <c r="C34" s="591"/>
      <c r="D34" s="586"/>
      <c r="E34" s="586"/>
      <c r="F34" s="586"/>
      <c r="G34" s="586"/>
      <c r="H34" s="582">
        <f t="shared" ref="H34" si="30">SUM(H35:H37)</f>
        <v>0</v>
      </c>
      <c r="I34" s="582">
        <f t="shared" ref="I34:AI34" si="31">SUM(I35:I37)</f>
        <v>0</v>
      </c>
      <c r="J34" s="582">
        <f t="shared" si="31"/>
        <v>0</v>
      </c>
      <c r="K34" s="582">
        <f t="shared" si="31"/>
        <v>0</v>
      </c>
      <c r="L34" s="582">
        <f t="shared" si="31"/>
        <v>0</v>
      </c>
      <c r="M34" s="582">
        <f t="shared" si="31"/>
        <v>0</v>
      </c>
      <c r="N34" s="582">
        <f t="shared" si="31"/>
        <v>0</v>
      </c>
      <c r="O34" s="582">
        <f t="shared" si="31"/>
        <v>0</v>
      </c>
      <c r="P34" s="582">
        <f t="shared" si="31"/>
        <v>0</v>
      </c>
      <c r="Q34" s="582">
        <f t="shared" si="31"/>
        <v>0</v>
      </c>
      <c r="R34" s="582">
        <f t="shared" si="31"/>
        <v>0</v>
      </c>
      <c r="S34" s="582">
        <f t="shared" si="31"/>
        <v>0</v>
      </c>
      <c r="T34" s="582">
        <f t="shared" si="31"/>
        <v>0</v>
      </c>
      <c r="U34" s="582">
        <f t="shared" si="31"/>
        <v>0</v>
      </c>
      <c r="V34" s="582">
        <f t="shared" si="31"/>
        <v>0</v>
      </c>
      <c r="W34" s="582">
        <f t="shared" si="31"/>
        <v>0</v>
      </c>
      <c r="X34" s="582">
        <f t="shared" si="31"/>
        <v>0</v>
      </c>
      <c r="Y34" s="582">
        <f t="shared" si="31"/>
        <v>0</v>
      </c>
      <c r="Z34" s="582">
        <f t="shared" si="31"/>
        <v>0</v>
      </c>
      <c r="AA34" s="582">
        <f t="shared" si="31"/>
        <v>0</v>
      </c>
      <c r="AB34" s="582">
        <f t="shared" si="31"/>
        <v>0</v>
      </c>
      <c r="AC34" s="582">
        <f t="shared" si="31"/>
        <v>0</v>
      </c>
      <c r="AD34" s="582">
        <f t="shared" si="31"/>
        <v>0</v>
      </c>
      <c r="AE34" s="582">
        <f t="shared" si="31"/>
        <v>0</v>
      </c>
      <c r="AF34" s="582">
        <f t="shared" si="31"/>
        <v>0</v>
      </c>
      <c r="AG34" s="582">
        <f t="shared" si="31"/>
        <v>0</v>
      </c>
      <c r="AH34" s="582">
        <f t="shared" si="31"/>
        <v>0</v>
      </c>
      <c r="AI34" s="582">
        <f t="shared" si="31"/>
        <v>0</v>
      </c>
      <c r="AJ34" s="582">
        <f t="shared" ref="AJ34:AM34" si="32">SUM(AJ35:AJ37)</f>
        <v>0</v>
      </c>
      <c r="AK34" s="582">
        <f t="shared" si="32"/>
        <v>0</v>
      </c>
      <c r="AL34" s="582">
        <f t="shared" si="32"/>
        <v>0</v>
      </c>
      <c r="AM34" s="245">
        <f t="shared" si="32"/>
        <v>0</v>
      </c>
      <c r="AN34" s="582">
        <f t="shared" si="25"/>
        <v>0</v>
      </c>
      <c r="AO34" s="582">
        <f t="shared" si="25"/>
        <v>0</v>
      </c>
      <c r="AP34" s="582">
        <f t="shared" si="26"/>
        <v>0</v>
      </c>
      <c r="AQ34" s="582">
        <f t="shared" si="26"/>
        <v>0</v>
      </c>
      <c r="AR34" s="583"/>
    </row>
    <row r="35" spans="1:44" s="584" customFormat="1" ht="132" hidden="1" customHeight="1">
      <c r="A35" s="576"/>
      <c r="B35" s="592"/>
      <c r="C35" s="592"/>
      <c r="D35" s="341"/>
      <c r="E35" s="341"/>
      <c r="F35" s="341"/>
      <c r="G35" s="341"/>
      <c r="H35" s="593"/>
      <c r="I35" s="582"/>
      <c r="J35" s="582"/>
      <c r="K35" s="582"/>
      <c r="L35" s="582"/>
      <c r="M35" s="574"/>
      <c r="N35" s="574"/>
      <c r="O35" s="574"/>
      <c r="P35" s="574"/>
      <c r="Q35" s="574"/>
      <c r="R35" s="582"/>
      <c r="S35" s="594"/>
      <c r="T35" s="582"/>
      <c r="U35" s="582"/>
      <c r="V35" s="582"/>
      <c r="W35" s="582"/>
      <c r="X35" s="574"/>
      <c r="Y35" s="582"/>
      <c r="Z35" s="582"/>
      <c r="AA35" s="574"/>
      <c r="AB35" s="582"/>
      <c r="AC35" s="574"/>
      <c r="AD35" s="574"/>
      <c r="AE35" s="574"/>
      <c r="AF35" s="574"/>
      <c r="AG35" s="574"/>
      <c r="AH35" s="574"/>
      <c r="AI35" s="574"/>
      <c r="AJ35" s="574"/>
      <c r="AK35" s="582"/>
      <c r="AL35" s="572"/>
      <c r="AM35" s="371"/>
      <c r="AN35" s="574"/>
      <c r="AO35" s="574"/>
      <c r="AP35" s="574"/>
      <c r="AQ35" s="574"/>
      <c r="AR35" s="341"/>
    </row>
    <row r="36" spans="1:44" s="584" customFormat="1" ht="133.5" hidden="1" customHeight="1">
      <c r="A36" s="576"/>
      <c r="B36" s="592"/>
      <c r="C36" s="592"/>
      <c r="D36" s="341"/>
      <c r="E36" s="341"/>
      <c r="F36" s="341"/>
      <c r="G36" s="341"/>
      <c r="H36" s="593"/>
      <c r="I36" s="582"/>
      <c r="J36" s="582"/>
      <c r="K36" s="582"/>
      <c r="L36" s="582"/>
      <c r="M36" s="574"/>
      <c r="N36" s="574"/>
      <c r="O36" s="574"/>
      <c r="P36" s="574"/>
      <c r="Q36" s="574"/>
      <c r="R36" s="582"/>
      <c r="S36" s="594"/>
      <c r="T36" s="582"/>
      <c r="U36" s="582"/>
      <c r="V36" s="582"/>
      <c r="W36" s="582"/>
      <c r="X36" s="574"/>
      <c r="Y36" s="582"/>
      <c r="Z36" s="582"/>
      <c r="AA36" s="574"/>
      <c r="AB36" s="582"/>
      <c r="AC36" s="574"/>
      <c r="AD36" s="574"/>
      <c r="AE36" s="574"/>
      <c r="AF36" s="574"/>
      <c r="AG36" s="574"/>
      <c r="AH36" s="574"/>
      <c r="AI36" s="574"/>
      <c r="AJ36" s="574"/>
      <c r="AK36" s="582"/>
      <c r="AL36" s="572"/>
      <c r="AM36" s="371"/>
      <c r="AN36" s="574"/>
      <c r="AO36" s="574"/>
      <c r="AP36" s="574"/>
      <c r="AQ36" s="574"/>
      <c r="AR36" s="341"/>
    </row>
    <row r="37" spans="1:44" s="596" customFormat="1" ht="131.25" hidden="1" customHeight="1">
      <c r="A37" s="576"/>
      <c r="B37" s="592"/>
      <c r="C37" s="592"/>
      <c r="D37" s="341"/>
      <c r="E37" s="341"/>
      <c r="F37" s="341"/>
      <c r="G37" s="341"/>
      <c r="H37" s="593"/>
      <c r="I37" s="595"/>
      <c r="J37" s="595"/>
      <c r="K37" s="595"/>
      <c r="L37" s="595"/>
      <c r="M37" s="574"/>
      <c r="N37" s="574"/>
      <c r="O37" s="574"/>
      <c r="P37" s="574"/>
      <c r="Q37" s="574"/>
      <c r="R37" s="595"/>
      <c r="S37" s="594"/>
      <c r="T37" s="595"/>
      <c r="U37" s="595"/>
      <c r="V37" s="595"/>
      <c r="W37" s="595"/>
      <c r="X37" s="595"/>
      <c r="Y37" s="595"/>
      <c r="Z37" s="595"/>
      <c r="AA37" s="595"/>
      <c r="AB37" s="595"/>
      <c r="AC37" s="574"/>
      <c r="AD37" s="574"/>
      <c r="AE37" s="574"/>
      <c r="AF37" s="574"/>
      <c r="AG37" s="574"/>
      <c r="AH37" s="574"/>
      <c r="AI37" s="574"/>
      <c r="AJ37" s="574"/>
      <c r="AK37" s="595"/>
      <c r="AL37" s="572"/>
      <c r="AM37" s="371"/>
      <c r="AN37" s="574"/>
      <c r="AO37" s="574"/>
      <c r="AP37" s="574"/>
      <c r="AQ37" s="574"/>
      <c r="AR37" s="341"/>
    </row>
    <row r="38" spans="1:44" s="575" customFormat="1">
      <c r="A38" s="568" t="s">
        <v>8</v>
      </c>
      <c r="B38" s="597" t="s">
        <v>16</v>
      </c>
      <c r="C38" s="597"/>
      <c r="D38" s="598"/>
      <c r="E38" s="568"/>
      <c r="F38" s="599"/>
      <c r="G38" s="589"/>
      <c r="H38" s="572">
        <f>H39</f>
        <v>1724105</v>
      </c>
      <c r="I38" s="572">
        <f t="shared" ref="I38:AJ40" si="33">I39</f>
        <v>0</v>
      </c>
      <c r="J38" s="572">
        <f t="shared" si="33"/>
        <v>1401500</v>
      </c>
      <c r="K38" s="572">
        <f t="shared" si="33"/>
        <v>0</v>
      </c>
      <c r="L38" s="572">
        <f t="shared" si="33"/>
        <v>0</v>
      </c>
      <c r="M38" s="572">
        <f t="shared" si="33"/>
        <v>151200</v>
      </c>
      <c r="N38" s="572">
        <f t="shared" si="33"/>
        <v>0</v>
      </c>
      <c r="O38" s="572">
        <f t="shared" si="33"/>
        <v>0</v>
      </c>
      <c r="P38" s="572">
        <f t="shared" si="33"/>
        <v>0</v>
      </c>
      <c r="Q38" s="572">
        <f t="shared" si="33"/>
        <v>180000</v>
      </c>
      <c r="R38" s="572">
        <f t="shared" si="33"/>
        <v>0</v>
      </c>
      <c r="S38" s="572">
        <f t="shared" si="33"/>
        <v>180000</v>
      </c>
      <c r="T38" s="572">
        <f t="shared" si="33"/>
        <v>151200</v>
      </c>
      <c r="U38" s="572">
        <f t="shared" si="33"/>
        <v>0</v>
      </c>
      <c r="V38" s="572">
        <f t="shared" si="33"/>
        <v>0</v>
      </c>
      <c r="W38" s="572">
        <f t="shared" si="33"/>
        <v>0</v>
      </c>
      <c r="X38" s="572">
        <f t="shared" si="33"/>
        <v>0</v>
      </c>
      <c r="Y38" s="572">
        <f t="shared" si="33"/>
        <v>0</v>
      </c>
      <c r="Z38" s="572">
        <f t="shared" si="33"/>
        <v>0</v>
      </c>
      <c r="AA38" s="572">
        <f t="shared" si="33"/>
        <v>20646</v>
      </c>
      <c r="AB38" s="572">
        <f t="shared" si="33"/>
        <v>0</v>
      </c>
      <c r="AC38" s="572">
        <f t="shared" si="33"/>
        <v>310554</v>
      </c>
      <c r="AD38" s="572">
        <f t="shared" si="33"/>
        <v>159354</v>
      </c>
      <c r="AE38" s="572">
        <f t="shared" si="33"/>
        <v>0</v>
      </c>
      <c r="AF38" s="572">
        <f t="shared" si="33"/>
        <v>0</v>
      </c>
      <c r="AG38" s="572">
        <f t="shared" si="33"/>
        <v>151000</v>
      </c>
      <c r="AH38" s="572">
        <f t="shared" si="33"/>
        <v>0</v>
      </c>
      <c r="AI38" s="572">
        <f t="shared" si="33"/>
        <v>159354</v>
      </c>
      <c r="AJ38" s="572">
        <f t="shared" si="33"/>
        <v>151200</v>
      </c>
      <c r="AK38" s="572">
        <f t="shared" ref="AJ38:AN40" si="34">AK39</f>
        <v>0</v>
      </c>
      <c r="AL38" s="572">
        <f t="shared" si="34"/>
        <v>-20646</v>
      </c>
      <c r="AM38" s="371">
        <f t="shared" si="34"/>
        <v>-20646</v>
      </c>
      <c r="AN38" s="572">
        <f t="shared" si="34"/>
        <v>0</v>
      </c>
      <c r="AO38" s="572">
        <f t="shared" ref="AO38:AO45" si="35">AF38-P38</f>
        <v>0</v>
      </c>
      <c r="AP38" s="572">
        <f t="shared" ref="AP38:AQ45" si="36">AH38-R38</f>
        <v>0</v>
      </c>
      <c r="AQ38" s="572">
        <f t="shared" si="36"/>
        <v>-20646</v>
      </c>
      <c r="AR38" s="579"/>
    </row>
    <row r="39" spans="1:44" s="584" customFormat="1" ht="31.5">
      <c r="A39" s="580"/>
      <c r="B39" s="590" t="s">
        <v>216</v>
      </c>
      <c r="C39" s="590"/>
      <c r="D39" s="600"/>
      <c r="E39" s="580"/>
      <c r="F39" s="601"/>
      <c r="G39" s="586"/>
      <c r="H39" s="582">
        <f>H40</f>
        <v>1724105</v>
      </c>
      <c r="I39" s="582">
        <f t="shared" si="33"/>
        <v>0</v>
      </c>
      <c r="J39" s="582">
        <f t="shared" si="33"/>
        <v>1401500</v>
      </c>
      <c r="K39" s="582">
        <f t="shared" si="33"/>
        <v>0</v>
      </c>
      <c r="L39" s="582">
        <f t="shared" si="33"/>
        <v>0</v>
      </c>
      <c r="M39" s="582">
        <f t="shared" si="33"/>
        <v>151200</v>
      </c>
      <c r="N39" s="582">
        <f t="shared" si="33"/>
        <v>0</v>
      </c>
      <c r="O39" s="582">
        <f t="shared" si="33"/>
        <v>0</v>
      </c>
      <c r="P39" s="582">
        <f t="shared" si="33"/>
        <v>0</v>
      </c>
      <c r="Q39" s="582">
        <f t="shared" si="33"/>
        <v>180000</v>
      </c>
      <c r="R39" s="582">
        <f t="shared" si="33"/>
        <v>0</v>
      </c>
      <c r="S39" s="582">
        <f t="shared" si="33"/>
        <v>180000</v>
      </c>
      <c r="T39" s="582">
        <f t="shared" si="33"/>
        <v>151200</v>
      </c>
      <c r="U39" s="582">
        <f t="shared" si="33"/>
        <v>0</v>
      </c>
      <c r="V39" s="582">
        <f t="shared" si="33"/>
        <v>0</v>
      </c>
      <c r="W39" s="582">
        <f t="shared" si="33"/>
        <v>0</v>
      </c>
      <c r="X39" s="582">
        <f t="shared" si="33"/>
        <v>0</v>
      </c>
      <c r="Y39" s="582">
        <f t="shared" si="33"/>
        <v>0</v>
      </c>
      <c r="Z39" s="582">
        <f t="shared" si="33"/>
        <v>0</v>
      </c>
      <c r="AA39" s="582">
        <f t="shared" si="33"/>
        <v>20646</v>
      </c>
      <c r="AB39" s="582">
        <f t="shared" si="33"/>
        <v>0</v>
      </c>
      <c r="AC39" s="582">
        <f t="shared" si="33"/>
        <v>310554</v>
      </c>
      <c r="AD39" s="582">
        <f t="shared" si="33"/>
        <v>159354</v>
      </c>
      <c r="AE39" s="582">
        <f t="shared" si="33"/>
        <v>0</v>
      </c>
      <c r="AF39" s="582">
        <f t="shared" si="33"/>
        <v>0</v>
      </c>
      <c r="AG39" s="582">
        <f t="shared" si="33"/>
        <v>151000</v>
      </c>
      <c r="AH39" s="582">
        <f t="shared" si="33"/>
        <v>0</v>
      </c>
      <c r="AI39" s="582">
        <f t="shared" si="33"/>
        <v>159354</v>
      </c>
      <c r="AJ39" s="582">
        <f t="shared" si="34"/>
        <v>151200</v>
      </c>
      <c r="AK39" s="582">
        <f t="shared" si="34"/>
        <v>0</v>
      </c>
      <c r="AL39" s="582">
        <f t="shared" si="34"/>
        <v>-20646</v>
      </c>
      <c r="AM39" s="245">
        <f t="shared" si="34"/>
        <v>-20646</v>
      </c>
      <c r="AN39" s="582">
        <f t="shared" si="34"/>
        <v>0</v>
      </c>
      <c r="AO39" s="582">
        <f t="shared" si="35"/>
        <v>0</v>
      </c>
      <c r="AP39" s="582">
        <f t="shared" si="36"/>
        <v>0</v>
      </c>
      <c r="AQ39" s="582">
        <f t="shared" si="36"/>
        <v>-20646</v>
      </c>
      <c r="AR39" s="583"/>
    </row>
    <row r="40" spans="1:44" s="584" customFormat="1">
      <c r="A40" s="580"/>
      <c r="B40" s="591" t="s">
        <v>173</v>
      </c>
      <c r="C40" s="591"/>
      <c r="D40" s="600"/>
      <c r="E40" s="580"/>
      <c r="F40" s="601"/>
      <c r="G40" s="586"/>
      <c r="H40" s="582">
        <f>H41</f>
        <v>1724105</v>
      </c>
      <c r="I40" s="582">
        <f t="shared" si="33"/>
        <v>0</v>
      </c>
      <c r="J40" s="582">
        <f t="shared" si="33"/>
        <v>1401500</v>
      </c>
      <c r="K40" s="582">
        <f t="shared" si="33"/>
        <v>0</v>
      </c>
      <c r="L40" s="582">
        <f t="shared" si="33"/>
        <v>0</v>
      </c>
      <c r="M40" s="582">
        <f t="shared" si="33"/>
        <v>151200</v>
      </c>
      <c r="N40" s="582">
        <f t="shared" si="33"/>
        <v>0</v>
      </c>
      <c r="O40" s="582">
        <f t="shared" si="33"/>
        <v>0</v>
      </c>
      <c r="P40" s="582">
        <f t="shared" si="33"/>
        <v>0</v>
      </c>
      <c r="Q40" s="582">
        <f t="shared" si="33"/>
        <v>180000</v>
      </c>
      <c r="R40" s="582">
        <f t="shared" si="33"/>
        <v>0</v>
      </c>
      <c r="S40" s="582">
        <f t="shared" si="33"/>
        <v>180000</v>
      </c>
      <c r="T40" s="582">
        <f t="shared" si="33"/>
        <v>151200</v>
      </c>
      <c r="U40" s="582">
        <f t="shared" si="33"/>
        <v>0</v>
      </c>
      <c r="V40" s="582">
        <f t="shared" si="33"/>
        <v>0</v>
      </c>
      <c r="W40" s="582">
        <f t="shared" si="33"/>
        <v>0</v>
      </c>
      <c r="X40" s="582">
        <f t="shared" si="33"/>
        <v>0</v>
      </c>
      <c r="Y40" s="582">
        <f t="shared" si="33"/>
        <v>0</v>
      </c>
      <c r="Z40" s="582">
        <f t="shared" si="33"/>
        <v>0</v>
      </c>
      <c r="AA40" s="582">
        <f t="shared" si="33"/>
        <v>20646</v>
      </c>
      <c r="AB40" s="582">
        <f t="shared" si="33"/>
        <v>0</v>
      </c>
      <c r="AC40" s="582">
        <f t="shared" si="33"/>
        <v>310554</v>
      </c>
      <c r="AD40" s="582">
        <f t="shared" si="33"/>
        <v>159354</v>
      </c>
      <c r="AE40" s="582">
        <f t="shared" si="33"/>
        <v>0</v>
      </c>
      <c r="AF40" s="582">
        <f t="shared" si="33"/>
        <v>0</v>
      </c>
      <c r="AG40" s="582">
        <f t="shared" si="33"/>
        <v>151000</v>
      </c>
      <c r="AH40" s="582">
        <f t="shared" si="33"/>
        <v>0</v>
      </c>
      <c r="AI40" s="582">
        <f t="shared" si="33"/>
        <v>159354</v>
      </c>
      <c r="AJ40" s="582">
        <f t="shared" si="34"/>
        <v>151200</v>
      </c>
      <c r="AK40" s="582">
        <f t="shared" si="34"/>
        <v>0</v>
      </c>
      <c r="AL40" s="582">
        <f t="shared" si="34"/>
        <v>-20646</v>
      </c>
      <c r="AM40" s="245">
        <f t="shared" si="34"/>
        <v>-20646</v>
      </c>
      <c r="AN40" s="582">
        <f t="shared" si="34"/>
        <v>0</v>
      </c>
      <c r="AO40" s="582">
        <f t="shared" si="35"/>
        <v>0</v>
      </c>
      <c r="AP40" s="582">
        <f t="shared" si="36"/>
        <v>0</v>
      </c>
      <c r="AQ40" s="582">
        <f t="shared" si="36"/>
        <v>-20646</v>
      </c>
      <c r="AR40" s="583"/>
    </row>
    <row r="41" spans="1:44" s="596" customFormat="1" ht="312" customHeight="1">
      <c r="A41" s="576">
        <f>A37+1</f>
        <v>1</v>
      </c>
      <c r="B41" s="602" t="s">
        <v>277</v>
      </c>
      <c r="C41" s="602">
        <v>1</v>
      </c>
      <c r="D41" s="603" t="s">
        <v>92</v>
      </c>
      <c r="E41" s="576" t="s">
        <v>162</v>
      </c>
      <c r="F41" s="341" t="s">
        <v>278</v>
      </c>
      <c r="G41" s="355" t="s">
        <v>279</v>
      </c>
      <c r="H41" s="604">
        <v>1724105</v>
      </c>
      <c r="I41" s="595"/>
      <c r="J41" s="595">
        <f>1450000-48500</f>
        <v>1401500</v>
      </c>
      <c r="K41" s="595"/>
      <c r="L41" s="595"/>
      <c r="M41" s="595">
        <f>N41+T41</f>
        <v>151200</v>
      </c>
      <c r="N41" s="574">
        <f>O41+P41</f>
        <v>0</v>
      </c>
      <c r="O41" s="595"/>
      <c r="P41" s="595"/>
      <c r="Q41" s="595">
        <f>R41+S41</f>
        <v>180000</v>
      </c>
      <c r="R41" s="595"/>
      <c r="S41" s="595">
        <v>180000</v>
      </c>
      <c r="T41" s="595">
        <v>151200</v>
      </c>
      <c r="U41" s="595"/>
      <c r="V41" s="595"/>
      <c r="W41" s="595"/>
      <c r="X41" s="595"/>
      <c r="Y41" s="595"/>
      <c r="Z41" s="595"/>
      <c r="AA41" s="595">
        <v>20646</v>
      </c>
      <c r="AB41" s="595"/>
      <c r="AC41" s="574">
        <f t="shared" ref="AC41" si="37">AD41+AJ41</f>
        <v>310554</v>
      </c>
      <c r="AD41" s="574">
        <f>AI41</f>
        <v>159354</v>
      </c>
      <c r="AE41" s="574">
        <f>O41+V41-U41</f>
        <v>0</v>
      </c>
      <c r="AF41" s="574">
        <f>P41+X41-W41</f>
        <v>0</v>
      </c>
      <c r="AG41" s="595">
        <v>151000</v>
      </c>
      <c r="AH41" s="574">
        <f>R41+Z41-Y41</f>
        <v>0</v>
      </c>
      <c r="AI41" s="574">
        <v>159354</v>
      </c>
      <c r="AJ41" s="574">
        <f>T41</f>
        <v>151200</v>
      </c>
      <c r="AK41" s="605"/>
      <c r="AL41" s="572">
        <f t="shared" si="24"/>
        <v>-20646</v>
      </c>
      <c r="AM41" s="371">
        <f>AN41+AO41+AP41+AQ41</f>
        <v>-20646</v>
      </c>
      <c r="AN41" s="574">
        <f>AE41-O41</f>
        <v>0</v>
      </c>
      <c r="AO41" s="574">
        <f t="shared" si="35"/>
        <v>0</v>
      </c>
      <c r="AP41" s="574">
        <f t="shared" si="36"/>
        <v>0</v>
      </c>
      <c r="AQ41" s="574">
        <f t="shared" si="36"/>
        <v>-20646</v>
      </c>
      <c r="AR41" s="605" t="s">
        <v>548</v>
      </c>
    </row>
    <row r="42" spans="1:44" s="575" customFormat="1">
      <c r="A42" s="568" t="s">
        <v>10</v>
      </c>
      <c r="B42" s="597" t="s">
        <v>57</v>
      </c>
      <c r="C42" s="597"/>
      <c r="D42" s="589"/>
      <c r="E42" s="589"/>
      <c r="F42" s="589"/>
      <c r="G42" s="589"/>
      <c r="H42" s="572">
        <f>H43</f>
        <v>0</v>
      </c>
      <c r="I42" s="572">
        <f t="shared" ref="I42:AJ43" si="38">I43</f>
        <v>0</v>
      </c>
      <c r="J42" s="572">
        <f t="shared" si="38"/>
        <v>0</v>
      </c>
      <c r="K42" s="572">
        <f t="shared" si="38"/>
        <v>0</v>
      </c>
      <c r="L42" s="572">
        <f t="shared" si="38"/>
        <v>0</v>
      </c>
      <c r="M42" s="572">
        <f t="shared" si="38"/>
        <v>0</v>
      </c>
      <c r="N42" s="572">
        <f t="shared" si="38"/>
        <v>0</v>
      </c>
      <c r="O42" s="572">
        <f t="shared" si="38"/>
        <v>0</v>
      </c>
      <c r="P42" s="572">
        <f t="shared" si="38"/>
        <v>0</v>
      </c>
      <c r="Q42" s="572">
        <f t="shared" si="38"/>
        <v>0</v>
      </c>
      <c r="R42" s="572">
        <f t="shared" si="38"/>
        <v>0</v>
      </c>
      <c r="S42" s="572">
        <f t="shared" si="38"/>
        <v>0</v>
      </c>
      <c r="T42" s="572">
        <f t="shared" si="38"/>
        <v>0</v>
      </c>
      <c r="U42" s="572">
        <f t="shared" si="38"/>
        <v>0</v>
      </c>
      <c r="V42" s="572">
        <f t="shared" si="38"/>
        <v>0</v>
      </c>
      <c r="W42" s="572">
        <f t="shared" si="38"/>
        <v>0</v>
      </c>
      <c r="X42" s="572">
        <f t="shared" si="38"/>
        <v>0</v>
      </c>
      <c r="Y42" s="572">
        <f t="shared" si="38"/>
        <v>0</v>
      </c>
      <c r="Z42" s="572">
        <f t="shared" si="38"/>
        <v>0</v>
      </c>
      <c r="AA42" s="572">
        <f t="shared" si="38"/>
        <v>0</v>
      </c>
      <c r="AB42" s="572">
        <f t="shared" si="38"/>
        <v>0</v>
      </c>
      <c r="AC42" s="572">
        <f t="shared" si="38"/>
        <v>0</v>
      </c>
      <c r="AD42" s="572">
        <f t="shared" si="38"/>
        <v>0</v>
      </c>
      <c r="AE42" s="572">
        <f t="shared" si="38"/>
        <v>0</v>
      </c>
      <c r="AF42" s="572">
        <f t="shared" si="38"/>
        <v>0</v>
      </c>
      <c r="AG42" s="572">
        <f t="shared" si="38"/>
        <v>0</v>
      </c>
      <c r="AH42" s="572">
        <f t="shared" si="38"/>
        <v>0</v>
      </c>
      <c r="AI42" s="572">
        <f t="shared" si="38"/>
        <v>0</v>
      </c>
      <c r="AJ42" s="572">
        <f t="shared" si="38"/>
        <v>0</v>
      </c>
      <c r="AK42" s="572">
        <f t="shared" ref="AJ42:AM43" si="39">AK43</f>
        <v>0</v>
      </c>
      <c r="AL42" s="572">
        <f t="shared" si="39"/>
        <v>0</v>
      </c>
      <c r="AM42" s="371">
        <f t="shared" si="39"/>
        <v>0</v>
      </c>
      <c r="AN42" s="572">
        <f>AE42-O42</f>
        <v>0</v>
      </c>
      <c r="AO42" s="572">
        <f t="shared" si="35"/>
        <v>0</v>
      </c>
      <c r="AP42" s="572">
        <f t="shared" si="36"/>
        <v>0</v>
      </c>
      <c r="AQ42" s="572">
        <f t="shared" si="36"/>
        <v>0</v>
      </c>
      <c r="AR42" s="606"/>
    </row>
    <row r="43" spans="1:44" s="584" customFormat="1">
      <c r="A43" s="580" t="s">
        <v>33</v>
      </c>
      <c r="B43" s="607" t="s">
        <v>32</v>
      </c>
      <c r="C43" s="607"/>
      <c r="D43" s="586"/>
      <c r="E43" s="586"/>
      <c r="F43" s="586"/>
      <c r="G43" s="586"/>
      <c r="H43" s="582">
        <f>H44</f>
        <v>0</v>
      </c>
      <c r="I43" s="582">
        <f t="shared" si="38"/>
        <v>0</v>
      </c>
      <c r="J43" s="582">
        <f t="shared" si="38"/>
        <v>0</v>
      </c>
      <c r="K43" s="582">
        <f t="shared" si="38"/>
        <v>0</v>
      </c>
      <c r="L43" s="582">
        <f t="shared" si="38"/>
        <v>0</v>
      </c>
      <c r="M43" s="582">
        <f t="shared" si="38"/>
        <v>0</v>
      </c>
      <c r="N43" s="582">
        <f t="shared" si="38"/>
        <v>0</v>
      </c>
      <c r="O43" s="582">
        <f t="shared" si="38"/>
        <v>0</v>
      </c>
      <c r="P43" s="582">
        <f t="shared" si="38"/>
        <v>0</v>
      </c>
      <c r="Q43" s="582">
        <f t="shared" si="38"/>
        <v>0</v>
      </c>
      <c r="R43" s="582">
        <f t="shared" si="38"/>
        <v>0</v>
      </c>
      <c r="S43" s="582">
        <f t="shared" si="38"/>
        <v>0</v>
      </c>
      <c r="T43" s="582">
        <f t="shared" si="38"/>
        <v>0</v>
      </c>
      <c r="U43" s="582">
        <f t="shared" si="38"/>
        <v>0</v>
      </c>
      <c r="V43" s="582">
        <f t="shared" si="38"/>
        <v>0</v>
      </c>
      <c r="W43" s="582">
        <f t="shared" si="38"/>
        <v>0</v>
      </c>
      <c r="X43" s="582">
        <f t="shared" si="38"/>
        <v>0</v>
      </c>
      <c r="Y43" s="582">
        <f t="shared" si="38"/>
        <v>0</v>
      </c>
      <c r="Z43" s="582">
        <f t="shared" si="38"/>
        <v>0</v>
      </c>
      <c r="AA43" s="582">
        <f t="shared" si="38"/>
        <v>0</v>
      </c>
      <c r="AB43" s="582">
        <f t="shared" si="38"/>
        <v>0</v>
      </c>
      <c r="AC43" s="582">
        <f t="shared" si="38"/>
        <v>0</v>
      </c>
      <c r="AD43" s="582">
        <f t="shared" si="38"/>
        <v>0</v>
      </c>
      <c r="AE43" s="582">
        <f t="shared" si="38"/>
        <v>0</v>
      </c>
      <c r="AF43" s="582">
        <f t="shared" si="38"/>
        <v>0</v>
      </c>
      <c r="AG43" s="582">
        <f t="shared" si="38"/>
        <v>0</v>
      </c>
      <c r="AH43" s="582">
        <f t="shared" si="38"/>
        <v>0</v>
      </c>
      <c r="AI43" s="582">
        <f t="shared" si="38"/>
        <v>0</v>
      </c>
      <c r="AJ43" s="582">
        <f t="shared" si="39"/>
        <v>0</v>
      </c>
      <c r="AK43" s="582">
        <f t="shared" si="39"/>
        <v>0</v>
      </c>
      <c r="AL43" s="582">
        <f t="shared" si="39"/>
        <v>0</v>
      </c>
      <c r="AM43" s="245">
        <f t="shared" si="39"/>
        <v>0</v>
      </c>
      <c r="AN43" s="582">
        <f>AE43-O43</f>
        <v>0</v>
      </c>
      <c r="AO43" s="582">
        <f t="shared" si="35"/>
        <v>0</v>
      </c>
      <c r="AP43" s="582">
        <f t="shared" si="36"/>
        <v>0</v>
      </c>
      <c r="AQ43" s="582">
        <f t="shared" si="36"/>
        <v>0</v>
      </c>
      <c r="AR43" s="608"/>
    </row>
    <row r="44" spans="1:44" s="584" customFormat="1" ht="31.5">
      <c r="A44" s="580"/>
      <c r="B44" s="590" t="s">
        <v>216</v>
      </c>
      <c r="C44" s="590"/>
      <c r="D44" s="586"/>
      <c r="E44" s="586"/>
      <c r="F44" s="586"/>
      <c r="G44" s="586"/>
      <c r="H44" s="582">
        <f t="shared" ref="H44" si="40">SUM(H46:H46)</f>
        <v>0</v>
      </c>
      <c r="I44" s="582">
        <f t="shared" ref="I44:AI44" si="41">SUM(I46:I46)</f>
        <v>0</v>
      </c>
      <c r="J44" s="582">
        <f t="shared" si="41"/>
        <v>0</v>
      </c>
      <c r="K44" s="582">
        <f t="shared" si="41"/>
        <v>0</v>
      </c>
      <c r="L44" s="582">
        <f t="shared" si="41"/>
        <v>0</v>
      </c>
      <c r="M44" s="582">
        <f t="shared" si="41"/>
        <v>0</v>
      </c>
      <c r="N44" s="582">
        <f t="shared" si="41"/>
        <v>0</v>
      </c>
      <c r="O44" s="582">
        <f t="shared" si="41"/>
        <v>0</v>
      </c>
      <c r="P44" s="582">
        <f t="shared" si="41"/>
        <v>0</v>
      </c>
      <c r="Q44" s="582">
        <f t="shared" si="41"/>
        <v>0</v>
      </c>
      <c r="R44" s="582">
        <f t="shared" si="41"/>
        <v>0</v>
      </c>
      <c r="S44" s="582">
        <f t="shared" si="41"/>
        <v>0</v>
      </c>
      <c r="T44" s="582">
        <f t="shared" si="41"/>
        <v>0</v>
      </c>
      <c r="U44" s="582">
        <f t="shared" si="41"/>
        <v>0</v>
      </c>
      <c r="V44" s="582">
        <f t="shared" si="41"/>
        <v>0</v>
      </c>
      <c r="W44" s="582">
        <f t="shared" si="41"/>
        <v>0</v>
      </c>
      <c r="X44" s="582">
        <f t="shared" si="41"/>
        <v>0</v>
      </c>
      <c r="Y44" s="582">
        <f t="shared" si="41"/>
        <v>0</v>
      </c>
      <c r="Z44" s="582">
        <f t="shared" si="41"/>
        <v>0</v>
      </c>
      <c r="AA44" s="582">
        <f t="shared" si="41"/>
        <v>0</v>
      </c>
      <c r="AB44" s="582">
        <f t="shared" si="41"/>
        <v>0</v>
      </c>
      <c r="AC44" s="582">
        <f t="shared" si="41"/>
        <v>0</v>
      </c>
      <c r="AD44" s="582">
        <f t="shared" si="41"/>
        <v>0</v>
      </c>
      <c r="AE44" s="582">
        <f t="shared" si="41"/>
        <v>0</v>
      </c>
      <c r="AF44" s="582">
        <f t="shared" si="41"/>
        <v>0</v>
      </c>
      <c r="AG44" s="582">
        <f t="shared" si="41"/>
        <v>0</v>
      </c>
      <c r="AH44" s="582">
        <f t="shared" si="41"/>
        <v>0</v>
      </c>
      <c r="AI44" s="582">
        <f t="shared" si="41"/>
        <v>0</v>
      </c>
      <c r="AJ44" s="582">
        <f t="shared" ref="AJ44:AM44" si="42">SUM(AJ46:AJ46)</f>
        <v>0</v>
      </c>
      <c r="AK44" s="582">
        <f t="shared" si="42"/>
        <v>0</v>
      </c>
      <c r="AL44" s="582">
        <f t="shared" si="42"/>
        <v>0</v>
      </c>
      <c r="AM44" s="245">
        <f t="shared" si="42"/>
        <v>0</v>
      </c>
      <c r="AN44" s="582">
        <f>AE44-O44</f>
        <v>0</v>
      </c>
      <c r="AO44" s="582">
        <f t="shared" si="35"/>
        <v>0</v>
      </c>
      <c r="AP44" s="582">
        <f t="shared" si="36"/>
        <v>0</v>
      </c>
      <c r="AQ44" s="582">
        <f t="shared" si="36"/>
        <v>0</v>
      </c>
      <c r="AR44" s="608"/>
    </row>
    <row r="45" spans="1:44" s="584" customFormat="1">
      <c r="A45" s="580"/>
      <c r="B45" s="591" t="s">
        <v>28</v>
      </c>
      <c r="C45" s="591"/>
      <c r="D45" s="586"/>
      <c r="E45" s="586"/>
      <c r="F45" s="586"/>
      <c r="G45" s="586"/>
      <c r="H45" s="582">
        <f>H46</f>
        <v>0</v>
      </c>
      <c r="I45" s="582">
        <f t="shared" ref="I45:AM45" si="43">I46</f>
        <v>0</v>
      </c>
      <c r="J45" s="582">
        <f t="shared" si="43"/>
        <v>0</v>
      </c>
      <c r="K45" s="582">
        <f t="shared" si="43"/>
        <v>0</v>
      </c>
      <c r="L45" s="582">
        <f t="shared" si="43"/>
        <v>0</v>
      </c>
      <c r="M45" s="582">
        <f t="shared" si="43"/>
        <v>0</v>
      </c>
      <c r="N45" s="582">
        <f t="shared" si="43"/>
        <v>0</v>
      </c>
      <c r="O45" s="582">
        <f t="shared" si="43"/>
        <v>0</v>
      </c>
      <c r="P45" s="582">
        <f t="shared" si="43"/>
        <v>0</v>
      </c>
      <c r="Q45" s="582">
        <f t="shared" si="43"/>
        <v>0</v>
      </c>
      <c r="R45" s="582">
        <f t="shared" si="43"/>
        <v>0</v>
      </c>
      <c r="S45" s="582">
        <f t="shared" si="43"/>
        <v>0</v>
      </c>
      <c r="T45" s="582">
        <f t="shared" si="43"/>
        <v>0</v>
      </c>
      <c r="U45" s="582">
        <f t="shared" si="43"/>
        <v>0</v>
      </c>
      <c r="V45" s="582">
        <f t="shared" si="43"/>
        <v>0</v>
      </c>
      <c r="W45" s="582">
        <f t="shared" si="43"/>
        <v>0</v>
      </c>
      <c r="X45" s="582">
        <f t="shared" si="43"/>
        <v>0</v>
      </c>
      <c r="Y45" s="582">
        <f t="shared" si="43"/>
        <v>0</v>
      </c>
      <c r="Z45" s="582">
        <f t="shared" si="43"/>
        <v>0</v>
      </c>
      <c r="AA45" s="582">
        <f t="shared" si="43"/>
        <v>0</v>
      </c>
      <c r="AB45" s="582">
        <f t="shared" si="43"/>
        <v>0</v>
      </c>
      <c r="AC45" s="582">
        <f t="shared" si="43"/>
        <v>0</v>
      </c>
      <c r="AD45" s="582">
        <f t="shared" si="43"/>
        <v>0</v>
      </c>
      <c r="AE45" s="582">
        <f t="shared" si="43"/>
        <v>0</v>
      </c>
      <c r="AF45" s="582">
        <f t="shared" si="43"/>
        <v>0</v>
      </c>
      <c r="AG45" s="582">
        <f t="shared" si="43"/>
        <v>0</v>
      </c>
      <c r="AH45" s="582">
        <f t="shared" si="43"/>
        <v>0</v>
      </c>
      <c r="AI45" s="582">
        <f t="shared" si="43"/>
        <v>0</v>
      </c>
      <c r="AJ45" s="582">
        <f t="shared" si="43"/>
        <v>0</v>
      </c>
      <c r="AK45" s="582">
        <f t="shared" si="43"/>
        <v>0</v>
      </c>
      <c r="AL45" s="582">
        <f t="shared" si="43"/>
        <v>0</v>
      </c>
      <c r="AM45" s="245">
        <f t="shared" si="43"/>
        <v>0</v>
      </c>
      <c r="AN45" s="582">
        <f>AE45-O45</f>
        <v>0</v>
      </c>
      <c r="AO45" s="582">
        <f t="shared" si="35"/>
        <v>0</v>
      </c>
      <c r="AP45" s="582">
        <f t="shared" si="36"/>
        <v>0</v>
      </c>
      <c r="AQ45" s="582">
        <f t="shared" si="36"/>
        <v>0</v>
      </c>
      <c r="AR45" s="608"/>
    </row>
    <row r="46" spans="1:44" s="596" customFormat="1" ht="230.25" hidden="1" customHeight="1">
      <c r="A46" s="576"/>
      <c r="B46" s="609"/>
      <c r="C46" s="609"/>
      <c r="D46" s="610"/>
      <c r="E46" s="611"/>
      <c r="F46" s="341"/>
      <c r="G46" s="612"/>
      <c r="H46" s="604"/>
      <c r="I46" s="587"/>
      <c r="J46" s="574"/>
      <c r="K46" s="595"/>
      <c r="L46" s="595"/>
      <c r="M46" s="595"/>
      <c r="N46" s="574"/>
      <c r="O46" s="595"/>
      <c r="P46" s="595"/>
      <c r="Q46" s="595"/>
      <c r="R46" s="595"/>
      <c r="S46" s="595"/>
      <c r="T46" s="595"/>
      <c r="U46" s="574"/>
      <c r="V46" s="574"/>
      <c r="W46" s="574"/>
      <c r="X46" s="574"/>
      <c r="Y46" s="574"/>
      <c r="Z46" s="574"/>
      <c r="AA46" s="574"/>
      <c r="AB46" s="574"/>
      <c r="AC46" s="574"/>
      <c r="AD46" s="574"/>
      <c r="AE46" s="574"/>
      <c r="AF46" s="574"/>
      <c r="AG46" s="574"/>
      <c r="AH46" s="574"/>
      <c r="AI46" s="574"/>
      <c r="AJ46" s="574"/>
      <c r="AK46" s="574"/>
      <c r="AL46" s="574"/>
      <c r="AM46" s="246"/>
      <c r="AN46" s="574"/>
      <c r="AO46" s="574"/>
      <c r="AP46" s="574"/>
      <c r="AQ46" s="574"/>
      <c r="AR46" s="613"/>
    </row>
    <row r="47" spans="1:44" s="575" customFormat="1">
      <c r="A47" s="568" t="s">
        <v>9</v>
      </c>
      <c r="B47" s="569" t="s">
        <v>56</v>
      </c>
      <c r="C47" s="569"/>
      <c r="D47" s="589"/>
      <c r="E47" s="589"/>
      <c r="F47" s="589"/>
      <c r="G47" s="589"/>
      <c r="H47" s="572">
        <f>H48+H61</f>
        <v>131501</v>
      </c>
      <c r="I47" s="572">
        <f t="shared" ref="I47:AI47" si="44">I48+I61</f>
        <v>0</v>
      </c>
      <c r="J47" s="572">
        <f t="shared" si="44"/>
        <v>21000</v>
      </c>
      <c r="K47" s="572">
        <f t="shared" si="44"/>
        <v>0</v>
      </c>
      <c r="L47" s="572">
        <f t="shared" si="44"/>
        <v>0</v>
      </c>
      <c r="M47" s="572">
        <f t="shared" si="44"/>
        <v>97300</v>
      </c>
      <c r="N47" s="572">
        <f t="shared" si="44"/>
        <v>0</v>
      </c>
      <c r="O47" s="572">
        <f t="shared" si="44"/>
        <v>0</v>
      </c>
      <c r="P47" s="572">
        <f t="shared" si="44"/>
        <v>0</v>
      </c>
      <c r="Q47" s="572">
        <f t="shared" si="44"/>
        <v>67300</v>
      </c>
      <c r="R47" s="572">
        <f t="shared" si="44"/>
        <v>0</v>
      </c>
      <c r="S47" s="572">
        <f t="shared" si="44"/>
        <v>67300</v>
      </c>
      <c r="T47" s="572">
        <f t="shared" si="44"/>
        <v>97300</v>
      </c>
      <c r="U47" s="572">
        <f t="shared" si="44"/>
        <v>0</v>
      </c>
      <c r="V47" s="572">
        <f t="shared" si="44"/>
        <v>0</v>
      </c>
      <c r="W47" s="572">
        <f t="shared" si="44"/>
        <v>0</v>
      </c>
      <c r="X47" s="572">
        <f t="shared" si="44"/>
        <v>4810</v>
      </c>
      <c r="Y47" s="572">
        <f t="shared" si="44"/>
        <v>0</v>
      </c>
      <c r="Z47" s="572">
        <f t="shared" si="44"/>
        <v>0</v>
      </c>
      <c r="AA47" s="572">
        <f t="shared" si="44"/>
        <v>32110</v>
      </c>
      <c r="AB47" s="572">
        <f t="shared" si="44"/>
        <v>0</v>
      </c>
      <c r="AC47" s="572">
        <f t="shared" si="44"/>
        <v>140556</v>
      </c>
      <c r="AD47" s="572">
        <f t="shared" si="44"/>
        <v>43256</v>
      </c>
      <c r="AE47" s="572">
        <f t="shared" si="44"/>
        <v>0</v>
      </c>
      <c r="AF47" s="572">
        <f t="shared" si="44"/>
        <v>8066</v>
      </c>
      <c r="AG47" s="572">
        <f t="shared" si="44"/>
        <v>0</v>
      </c>
      <c r="AH47" s="572">
        <f t="shared" si="44"/>
        <v>0</v>
      </c>
      <c r="AI47" s="572">
        <f t="shared" si="44"/>
        <v>35190</v>
      </c>
      <c r="AJ47" s="572">
        <f t="shared" ref="AJ47:AM47" si="45">AJ48+AJ61</f>
        <v>97300</v>
      </c>
      <c r="AK47" s="572">
        <f t="shared" si="45"/>
        <v>0</v>
      </c>
      <c r="AL47" s="572">
        <f t="shared" si="45"/>
        <v>-24044</v>
      </c>
      <c r="AM47" s="371">
        <f t="shared" si="45"/>
        <v>-24044</v>
      </c>
      <c r="AN47" s="572">
        <f t="shared" ref="AN47:AO50" si="46">AE47-O47</f>
        <v>0</v>
      </c>
      <c r="AO47" s="572">
        <f t="shared" si="46"/>
        <v>8066</v>
      </c>
      <c r="AP47" s="572">
        <f t="shared" ref="AP47:AQ50" si="47">AH47-R47</f>
        <v>0</v>
      </c>
      <c r="AQ47" s="572">
        <f t="shared" si="47"/>
        <v>-32110</v>
      </c>
      <c r="AR47" s="606"/>
    </row>
    <row r="48" spans="1:44" s="584" customFormat="1">
      <c r="A48" s="580" t="s">
        <v>33</v>
      </c>
      <c r="B48" s="590" t="s">
        <v>169</v>
      </c>
      <c r="C48" s="590"/>
      <c r="D48" s="586"/>
      <c r="E48" s="586"/>
      <c r="F48" s="586"/>
      <c r="G48" s="586"/>
      <c r="H48" s="582">
        <f t="shared" ref="H48:AI48" si="48">H49+H52</f>
        <v>131501</v>
      </c>
      <c r="I48" s="582">
        <f t="shared" si="48"/>
        <v>0</v>
      </c>
      <c r="J48" s="582">
        <f t="shared" si="48"/>
        <v>21000</v>
      </c>
      <c r="K48" s="582">
        <f t="shared" si="48"/>
        <v>0</v>
      </c>
      <c r="L48" s="582">
        <f t="shared" si="48"/>
        <v>0</v>
      </c>
      <c r="M48" s="582">
        <f t="shared" si="48"/>
        <v>97300</v>
      </c>
      <c r="N48" s="582">
        <f t="shared" si="48"/>
        <v>0</v>
      </c>
      <c r="O48" s="582">
        <f t="shared" si="48"/>
        <v>0</v>
      </c>
      <c r="P48" s="582">
        <f t="shared" si="48"/>
        <v>0</v>
      </c>
      <c r="Q48" s="582">
        <f t="shared" si="48"/>
        <v>67300</v>
      </c>
      <c r="R48" s="582">
        <f t="shared" si="48"/>
        <v>0</v>
      </c>
      <c r="S48" s="582">
        <f t="shared" si="48"/>
        <v>67300</v>
      </c>
      <c r="T48" s="582">
        <f t="shared" si="48"/>
        <v>97300</v>
      </c>
      <c r="U48" s="582">
        <f t="shared" si="48"/>
        <v>0</v>
      </c>
      <c r="V48" s="582">
        <f t="shared" si="48"/>
        <v>0</v>
      </c>
      <c r="W48" s="582">
        <f t="shared" si="48"/>
        <v>0</v>
      </c>
      <c r="X48" s="582">
        <f t="shared" si="48"/>
        <v>4810</v>
      </c>
      <c r="Y48" s="582">
        <f t="shared" si="48"/>
        <v>0</v>
      </c>
      <c r="Z48" s="582">
        <f t="shared" si="48"/>
        <v>0</v>
      </c>
      <c r="AA48" s="582">
        <f t="shared" si="48"/>
        <v>32110</v>
      </c>
      <c r="AB48" s="582">
        <f t="shared" si="48"/>
        <v>0</v>
      </c>
      <c r="AC48" s="582">
        <f t="shared" si="48"/>
        <v>140556</v>
      </c>
      <c r="AD48" s="582">
        <f t="shared" si="48"/>
        <v>43256</v>
      </c>
      <c r="AE48" s="582">
        <f t="shared" si="48"/>
        <v>0</v>
      </c>
      <c r="AF48" s="582">
        <f t="shared" si="48"/>
        <v>8066</v>
      </c>
      <c r="AG48" s="582">
        <f t="shared" si="48"/>
        <v>0</v>
      </c>
      <c r="AH48" s="582">
        <f t="shared" si="48"/>
        <v>0</v>
      </c>
      <c r="AI48" s="582">
        <f t="shared" si="48"/>
        <v>35190</v>
      </c>
      <c r="AJ48" s="582">
        <f t="shared" ref="AJ48:AM48" si="49">AJ49+AJ52</f>
        <v>97300</v>
      </c>
      <c r="AK48" s="582">
        <f t="shared" si="49"/>
        <v>0</v>
      </c>
      <c r="AL48" s="582">
        <f t="shared" si="49"/>
        <v>-24044</v>
      </c>
      <c r="AM48" s="245">
        <f t="shared" si="49"/>
        <v>-24044</v>
      </c>
      <c r="AN48" s="582">
        <f t="shared" si="46"/>
        <v>0</v>
      </c>
      <c r="AO48" s="582">
        <f t="shared" si="46"/>
        <v>8066</v>
      </c>
      <c r="AP48" s="582">
        <f t="shared" si="47"/>
        <v>0</v>
      </c>
      <c r="AQ48" s="582">
        <f t="shared" si="47"/>
        <v>-32110</v>
      </c>
      <c r="AR48" s="608"/>
    </row>
    <row r="49" spans="1:44" s="584" customFormat="1" ht="31.5">
      <c r="A49" s="580" t="s">
        <v>438</v>
      </c>
      <c r="B49" s="590" t="s">
        <v>216</v>
      </c>
      <c r="C49" s="590"/>
      <c r="D49" s="586"/>
      <c r="E49" s="586"/>
      <c r="F49" s="586"/>
      <c r="G49" s="586"/>
      <c r="H49" s="582">
        <f>H50</f>
        <v>0</v>
      </c>
      <c r="I49" s="582">
        <f t="shared" ref="I49:AJ50" si="50">I50</f>
        <v>0</v>
      </c>
      <c r="J49" s="582">
        <f t="shared" si="50"/>
        <v>0</v>
      </c>
      <c r="K49" s="582">
        <f t="shared" si="50"/>
        <v>0</v>
      </c>
      <c r="L49" s="582">
        <f t="shared" si="50"/>
        <v>0</v>
      </c>
      <c r="M49" s="582">
        <f t="shared" si="50"/>
        <v>0</v>
      </c>
      <c r="N49" s="582">
        <f t="shared" si="50"/>
        <v>0</v>
      </c>
      <c r="O49" s="582">
        <f t="shared" si="50"/>
        <v>0</v>
      </c>
      <c r="P49" s="582">
        <f t="shared" si="50"/>
        <v>0</v>
      </c>
      <c r="Q49" s="582">
        <f t="shared" si="50"/>
        <v>0</v>
      </c>
      <c r="R49" s="582">
        <f t="shared" si="50"/>
        <v>0</v>
      </c>
      <c r="S49" s="582">
        <f t="shared" si="50"/>
        <v>0</v>
      </c>
      <c r="T49" s="582">
        <f t="shared" si="50"/>
        <v>0</v>
      </c>
      <c r="U49" s="582">
        <f t="shared" si="50"/>
        <v>0</v>
      </c>
      <c r="V49" s="582">
        <f t="shared" si="50"/>
        <v>0</v>
      </c>
      <c r="W49" s="582">
        <f t="shared" si="50"/>
        <v>0</v>
      </c>
      <c r="X49" s="582">
        <f t="shared" si="50"/>
        <v>0</v>
      </c>
      <c r="Y49" s="582">
        <f t="shared" si="50"/>
        <v>0</v>
      </c>
      <c r="Z49" s="582">
        <f t="shared" si="50"/>
        <v>0</v>
      </c>
      <c r="AA49" s="582">
        <f t="shared" si="50"/>
        <v>0</v>
      </c>
      <c r="AB49" s="582">
        <f t="shared" si="50"/>
        <v>0</v>
      </c>
      <c r="AC49" s="582">
        <f t="shared" si="50"/>
        <v>0</v>
      </c>
      <c r="AD49" s="582">
        <f t="shared" si="50"/>
        <v>0</v>
      </c>
      <c r="AE49" s="582">
        <f t="shared" si="50"/>
        <v>0</v>
      </c>
      <c r="AF49" s="582">
        <f t="shared" si="50"/>
        <v>0</v>
      </c>
      <c r="AG49" s="582">
        <f t="shared" si="50"/>
        <v>0</v>
      </c>
      <c r="AH49" s="582">
        <f t="shared" si="50"/>
        <v>0</v>
      </c>
      <c r="AI49" s="582">
        <f t="shared" si="50"/>
        <v>0</v>
      </c>
      <c r="AJ49" s="582">
        <f t="shared" si="50"/>
        <v>0</v>
      </c>
      <c r="AK49" s="582">
        <f t="shared" ref="AJ49:AM50" si="51">AK50</f>
        <v>0</v>
      </c>
      <c r="AL49" s="582">
        <f t="shared" si="51"/>
        <v>0</v>
      </c>
      <c r="AM49" s="245">
        <f t="shared" si="51"/>
        <v>0</v>
      </c>
      <c r="AN49" s="582">
        <f t="shared" si="46"/>
        <v>0</v>
      </c>
      <c r="AO49" s="582">
        <f t="shared" si="46"/>
        <v>0</v>
      </c>
      <c r="AP49" s="582">
        <f t="shared" si="47"/>
        <v>0</v>
      </c>
      <c r="AQ49" s="582">
        <f t="shared" si="47"/>
        <v>0</v>
      </c>
      <c r="AR49" s="608"/>
    </row>
    <row r="50" spans="1:44" s="584" customFormat="1">
      <c r="A50" s="580"/>
      <c r="B50" s="591" t="s">
        <v>29</v>
      </c>
      <c r="C50" s="591"/>
      <c r="D50" s="586"/>
      <c r="E50" s="586"/>
      <c r="F50" s="586"/>
      <c r="G50" s="586"/>
      <c r="H50" s="582">
        <f>H51</f>
        <v>0</v>
      </c>
      <c r="I50" s="582">
        <f t="shared" si="50"/>
        <v>0</v>
      </c>
      <c r="J50" s="582">
        <f t="shared" si="50"/>
        <v>0</v>
      </c>
      <c r="K50" s="582">
        <f t="shared" si="50"/>
        <v>0</v>
      </c>
      <c r="L50" s="582">
        <f t="shared" si="50"/>
        <v>0</v>
      </c>
      <c r="M50" s="582">
        <f t="shared" si="50"/>
        <v>0</v>
      </c>
      <c r="N50" s="582">
        <f t="shared" si="50"/>
        <v>0</v>
      </c>
      <c r="O50" s="582">
        <f t="shared" si="50"/>
        <v>0</v>
      </c>
      <c r="P50" s="582">
        <f t="shared" si="50"/>
        <v>0</v>
      </c>
      <c r="Q50" s="582">
        <f t="shared" si="50"/>
        <v>0</v>
      </c>
      <c r="R50" s="582">
        <f t="shared" si="50"/>
        <v>0</v>
      </c>
      <c r="S50" s="582">
        <f t="shared" si="50"/>
        <v>0</v>
      </c>
      <c r="T50" s="582">
        <f t="shared" si="50"/>
        <v>0</v>
      </c>
      <c r="U50" s="582">
        <f t="shared" si="50"/>
        <v>0</v>
      </c>
      <c r="V50" s="582">
        <f t="shared" si="50"/>
        <v>0</v>
      </c>
      <c r="W50" s="582">
        <f t="shared" si="50"/>
        <v>0</v>
      </c>
      <c r="X50" s="582">
        <f t="shared" si="50"/>
        <v>0</v>
      </c>
      <c r="Y50" s="582">
        <f t="shared" si="50"/>
        <v>0</v>
      </c>
      <c r="Z50" s="582">
        <f t="shared" si="50"/>
        <v>0</v>
      </c>
      <c r="AA50" s="582">
        <f t="shared" si="50"/>
        <v>0</v>
      </c>
      <c r="AB50" s="582">
        <f t="shared" si="50"/>
        <v>0</v>
      </c>
      <c r="AC50" s="582">
        <f t="shared" si="50"/>
        <v>0</v>
      </c>
      <c r="AD50" s="582">
        <f t="shared" si="50"/>
        <v>0</v>
      </c>
      <c r="AE50" s="582">
        <f t="shared" si="50"/>
        <v>0</v>
      </c>
      <c r="AF50" s="582">
        <f t="shared" si="50"/>
        <v>0</v>
      </c>
      <c r="AG50" s="582">
        <f t="shared" si="50"/>
        <v>0</v>
      </c>
      <c r="AH50" s="582">
        <f t="shared" si="50"/>
        <v>0</v>
      </c>
      <c r="AI50" s="582">
        <f t="shared" si="50"/>
        <v>0</v>
      </c>
      <c r="AJ50" s="582">
        <f t="shared" si="51"/>
        <v>0</v>
      </c>
      <c r="AK50" s="582">
        <f t="shared" si="51"/>
        <v>0</v>
      </c>
      <c r="AL50" s="582">
        <f t="shared" si="51"/>
        <v>0</v>
      </c>
      <c r="AM50" s="245">
        <f t="shared" si="51"/>
        <v>0</v>
      </c>
      <c r="AN50" s="582">
        <f t="shared" si="46"/>
        <v>0</v>
      </c>
      <c r="AO50" s="582">
        <f t="shared" si="46"/>
        <v>0</v>
      </c>
      <c r="AP50" s="582">
        <f t="shared" si="47"/>
        <v>0</v>
      </c>
      <c r="AQ50" s="582">
        <f t="shared" si="47"/>
        <v>0</v>
      </c>
      <c r="AR50" s="608"/>
    </row>
    <row r="51" spans="1:44" s="584" customFormat="1" ht="84" hidden="1" customHeight="1">
      <c r="A51" s="576"/>
      <c r="B51" s="614"/>
      <c r="C51" s="614"/>
      <c r="D51" s="603"/>
      <c r="E51" s="341"/>
      <c r="F51" s="341"/>
      <c r="G51" s="612"/>
      <c r="H51" s="604"/>
      <c r="I51" s="587"/>
      <c r="J51" s="574"/>
      <c r="K51" s="587"/>
      <c r="L51" s="587"/>
      <c r="M51" s="595"/>
      <c r="N51" s="574"/>
      <c r="O51" s="595"/>
      <c r="P51" s="595"/>
      <c r="Q51" s="595"/>
      <c r="R51" s="587"/>
      <c r="S51" s="615"/>
      <c r="T51" s="595"/>
      <c r="U51" s="582"/>
      <c r="V51" s="582"/>
      <c r="W51" s="582"/>
      <c r="X51" s="582"/>
      <c r="Y51" s="582"/>
      <c r="Z51" s="582"/>
      <c r="AA51" s="582"/>
      <c r="AB51" s="582"/>
      <c r="AC51" s="574"/>
      <c r="AD51" s="574"/>
      <c r="AE51" s="574"/>
      <c r="AF51" s="574"/>
      <c r="AG51" s="574"/>
      <c r="AH51" s="574"/>
      <c r="AI51" s="574"/>
      <c r="AJ51" s="574"/>
      <c r="AK51" s="574"/>
      <c r="AL51" s="574"/>
      <c r="AM51" s="246"/>
      <c r="AN51" s="574"/>
      <c r="AO51" s="574"/>
      <c r="AP51" s="574"/>
      <c r="AQ51" s="574"/>
      <c r="AR51" s="617"/>
    </row>
    <row r="52" spans="1:44" s="584" customFormat="1" ht="31.5">
      <c r="A52" s="580" t="s">
        <v>507</v>
      </c>
      <c r="B52" s="590" t="s">
        <v>30</v>
      </c>
      <c r="C52" s="590"/>
      <c r="D52" s="586"/>
      <c r="E52" s="586"/>
      <c r="F52" s="586"/>
      <c r="G52" s="586"/>
      <c r="H52" s="582">
        <f>H53</f>
        <v>131501</v>
      </c>
      <c r="I52" s="582">
        <f t="shared" ref="I52:AM52" si="52">I53</f>
        <v>0</v>
      </c>
      <c r="J52" s="582">
        <f t="shared" si="52"/>
        <v>21000</v>
      </c>
      <c r="K52" s="582">
        <f t="shared" si="52"/>
        <v>0</v>
      </c>
      <c r="L52" s="582">
        <f t="shared" si="52"/>
        <v>0</v>
      </c>
      <c r="M52" s="582">
        <f t="shared" si="52"/>
        <v>97300</v>
      </c>
      <c r="N52" s="582">
        <f t="shared" si="52"/>
        <v>0</v>
      </c>
      <c r="O52" s="582">
        <f t="shared" si="52"/>
        <v>0</v>
      </c>
      <c r="P52" s="582">
        <f t="shared" si="52"/>
        <v>0</v>
      </c>
      <c r="Q52" s="582">
        <f t="shared" si="52"/>
        <v>67300</v>
      </c>
      <c r="R52" s="582">
        <f t="shared" si="52"/>
        <v>0</v>
      </c>
      <c r="S52" s="582">
        <f t="shared" si="52"/>
        <v>67300</v>
      </c>
      <c r="T52" s="582">
        <f t="shared" si="52"/>
        <v>97300</v>
      </c>
      <c r="U52" s="582">
        <f t="shared" si="52"/>
        <v>0</v>
      </c>
      <c r="V52" s="582">
        <f t="shared" si="52"/>
        <v>0</v>
      </c>
      <c r="W52" s="582">
        <f t="shared" si="52"/>
        <v>0</v>
      </c>
      <c r="X52" s="582">
        <f t="shared" si="52"/>
        <v>4810</v>
      </c>
      <c r="Y52" s="582">
        <f t="shared" si="52"/>
        <v>0</v>
      </c>
      <c r="Z52" s="582">
        <f t="shared" si="52"/>
        <v>0</v>
      </c>
      <c r="AA52" s="582">
        <f t="shared" si="52"/>
        <v>32110</v>
      </c>
      <c r="AB52" s="582">
        <f t="shared" si="52"/>
        <v>0</v>
      </c>
      <c r="AC52" s="582">
        <f t="shared" si="52"/>
        <v>140556</v>
      </c>
      <c r="AD52" s="582">
        <f t="shared" si="52"/>
        <v>43256</v>
      </c>
      <c r="AE52" s="582">
        <f t="shared" si="52"/>
        <v>0</v>
      </c>
      <c r="AF52" s="582">
        <f t="shared" si="52"/>
        <v>8066</v>
      </c>
      <c r="AG52" s="582">
        <f t="shared" si="52"/>
        <v>0</v>
      </c>
      <c r="AH52" s="582">
        <f t="shared" si="52"/>
        <v>0</v>
      </c>
      <c r="AI52" s="582">
        <f t="shared" si="52"/>
        <v>35190</v>
      </c>
      <c r="AJ52" s="582">
        <f t="shared" si="52"/>
        <v>97300</v>
      </c>
      <c r="AK52" s="582">
        <f t="shared" si="52"/>
        <v>0</v>
      </c>
      <c r="AL52" s="582">
        <f t="shared" si="52"/>
        <v>-24044</v>
      </c>
      <c r="AM52" s="245">
        <f t="shared" si="52"/>
        <v>-24044</v>
      </c>
      <c r="AN52" s="582">
        <f>AE52-O52</f>
        <v>0</v>
      </c>
      <c r="AO52" s="582">
        <f>AF52-P52</f>
        <v>8066</v>
      </c>
      <c r="AP52" s="582">
        <f>AH52-R52</f>
        <v>0</v>
      </c>
      <c r="AQ52" s="582">
        <f>AI52-S52</f>
        <v>-32110</v>
      </c>
      <c r="AR52" s="608"/>
    </row>
    <row r="53" spans="1:44" s="584" customFormat="1">
      <c r="A53" s="580"/>
      <c r="B53" s="591" t="s">
        <v>29</v>
      </c>
      <c r="C53" s="591"/>
      <c r="D53" s="586"/>
      <c r="E53" s="586"/>
      <c r="F53" s="586"/>
      <c r="G53" s="586"/>
      <c r="H53" s="587">
        <f>SUM(H54:H60)</f>
        <v>131501</v>
      </c>
      <c r="I53" s="587">
        <f t="shared" ref="I53:AI53" si="53">SUM(I54:I60)</f>
        <v>0</v>
      </c>
      <c r="J53" s="587">
        <f t="shared" si="53"/>
        <v>21000</v>
      </c>
      <c r="K53" s="587">
        <f t="shared" si="53"/>
        <v>0</v>
      </c>
      <c r="L53" s="587">
        <f t="shared" si="53"/>
        <v>0</v>
      </c>
      <c r="M53" s="587">
        <f t="shared" si="53"/>
        <v>97300</v>
      </c>
      <c r="N53" s="587">
        <f t="shared" si="53"/>
        <v>0</v>
      </c>
      <c r="O53" s="587">
        <f t="shared" si="53"/>
        <v>0</v>
      </c>
      <c r="P53" s="587">
        <f t="shared" si="53"/>
        <v>0</v>
      </c>
      <c r="Q53" s="587">
        <f t="shared" si="53"/>
        <v>67300</v>
      </c>
      <c r="R53" s="587">
        <f t="shared" si="53"/>
        <v>0</v>
      </c>
      <c r="S53" s="587">
        <f t="shared" si="53"/>
        <v>67300</v>
      </c>
      <c r="T53" s="587">
        <f t="shared" si="53"/>
        <v>97300</v>
      </c>
      <c r="U53" s="587">
        <f t="shared" si="53"/>
        <v>0</v>
      </c>
      <c r="V53" s="587">
        <f t="shared" si="53"/>
        <v>0</v>
      </c>
      <c r="W53" s="587">
        <f t="shared" si="53"/>
        <v>0</v>
      </c>
      <c r="X53" s="587">
        <f t="shared" si="53"/>
        <v>4810</v>
      </c>
      <c r="Y53" s="587">
        <f t="shared" si="53"/>
        <v>0</v>
      </c>
      <c r="Z53" s="587">
        <f t="shared" si="53"/>
        <v>0</v>
      </c>
      <c r="AA53" s="587">
        <f t="shared" si="53"/>
        <v>32110</v>
      </c>
      <c r="AB53" s="587">
        <f t="shared" si="53"/>
        <v>0</v>
      </c>
      <c r="AC53" s="587">
        <f t="shared" si="53"/>
        <v>140556</v>
      </c>
      <c r="AD53" s="587">
        <f t="shared" si="53"/>
        <v>43256</v>
      </c>
      <c r="AE53" s="587">
        <f t="shared" si="53"/>
        <v>0</v>
      </c>
      <c r="AF53" s="587">
        <f t="shared" si="53"/>
        <v>8066</v>
      </c>
      <c r="AG53" s="587">
        <f t="shared" si="53"/>
        <v>0</v>
      </c>
      <c r="AH53" s="587">
        <f t="shared" si="53"/>
        <v>0</v>
      </c>
      <c r="AI53" s="587">
        <f t="shared" si="53"/>
        <v>35190</v>
      </c>
      <c r="AJ53" s="587">
        <f t="shared" ref="AJ53:AM53" si="54">SUM(AJ54:AJ60)</f>
        <v>97300</v>
      </c>
      <c r="AK53" s="587">
        <f t="shared" si="54"/>
        <v>0</v>
      </c>
      <c r="AL53" s="587">
        <f t="shared" si="54"/>
        <v>-24044</v>
      </c>
      <c r="AM53" s="235">
        <f t="shared" si="54"/>
        <v>-24044</v>
      </c>
      <c r="AN53" s="582">
        <f>AE53-O53</f>
        <v>0</v>
      </c>
      <c r="AO53" s="582">
        <f>AF53-P53</f>
        <v>8066</v>
      </c>
      <c r="AP53" s="582">
        <f>AH53-R53</f>
        <v>0</v>
      </c>
      <c r="AQ53" s="582">
        <f>AI53-S53</f>
        <v>-32110</v>
      </c>
      <c r="AR53" s="608"/>
    </row>
    <row r="54" spans="1:44" s="584" customFormat="1" ht="53.25" hidden="1" customHeight="1">
      <c r="A54" s="618"/>
      <c r="B54" s="619"/>
      <c r="C54" s="619"/>
      <c r="D54" s="603"/>
      <c r="E54" s="621"/>
      <c r="F54" s="341"/>
      <c r="G54" s="605"/>
      <c r="H54" s="574"/>
      <c r="I54" s="587"/>
      <c r="J54" s="595"/>
      <c r="K54" s="595"/>
      <c r="L54" s="595"/>
      <c r="M54" s="595"/>
      <c r="N54" s="574"/>
      <c r="O54" s="595"/>
      <c r="P54" s="595"/>
      <c r="Q54" s="595"/>
      <c r="R54" s="595"/>
      <c r="S54" s="595"/>
      <c r="T54" s="595"/>
      <c r="U54" s="574"/>
      <c r="V54" s="574"/>
      <c r="W54" s="574"/>
      <c r="X54" s="574"/>
      <c r="Y54" s="574"/>
      <c r="Z54" s="574"/>
      <c r="AA54" s="574"/>
      <c r="AB54" s="574"/>
      <c r="AC54" s="574"/>
      <c r="AD54" s="574"/>
      <c r="AE54" s="574"/>
      <c r="AF54" s="574"/>
      <c r="AG54" s="574"/>
      <c r="AH54" s="574"/>
      <c r="AI54" s="574"/>
      <c r="AJ54" s="574"/>
      <c r="AK54" s="616"/>
      <c r="AL54" s="572"/>
      <c r="AM54" s="371"/>
      <c r="AN54" s="574"/>
      <c r="AO54" s="574"/>
      <c r="AP54" s="574"/>
      <c r="AQ54" s="574"/>
      <c r="AR54" s="616"/>
    </row>
    <row r="55" spans="1:44" s="584" customFormat="1" ht="54" hidden="1" customHeight="1">
      <c r="A55" s="618"/>
      <c r="B55" s="620"/>
      <c r="C55" s="620"/>
      <c r="D55" s="395"/>
      <c r="E55" s="621"/>
      <c r="F55" s="396"/>
      <c r="G55" s="397"/>
      <c r="H55" s="604"/>
      <c r="I55" s="587"/>
      <c r="J55" s="595"/>
      <c r="K55" s="595"/>
      <c r="L55" s="595"/>
      <c r="M55" s="595"/>
      <c r="N55" s="574"/>
      <c r="O55" s="595"/>
      <c r="P55" s="595"/>
      <c r="Q55" s="595"/>
      <c r="R55" s="595"/>
      <c r="S55" s="622"/>
      <c r="T55" s="595"/>
      <c r="U55" s="574"/>
      <c r="V55" s="574"/>
      <c r="W55" s="574"/>
      <c r="X55" s="574"/>
      <c r="Y55" s="574"/>
      <c r="Z55" s="574"/>
      <c r="AA55" s="574"/>
      <c r="AB55" s="574"/>
      <c r="AC55" s="574"/>
      <c r="AD55" s="574"/>
      <c r="AE55" s="574"/>
      <c r="AF55" s="574"/>
      <c r="AG55" s="574"/>
      <c r="AH55" s="574"/>
      <c r="AI55" s="574"/>
      <c r="AJ55" s="574"/>
      <c r="AK55" s="616"/>
      <c r="AL55" s="572"/>
      <c r="AM55" s="371"/>
      <c r="AN55" s="574"/>
      <c r="AO55" s="574"/>
      <c r="AP55" s="574"/>
      <c r="AQ55" s="574"/>
      <c r="AR55" s="623"/>
    </row>
    <row r="56" spans="1:44" s="584" customFormat="1" ht="54" hidden="1" customHeight="1">
      <c r="A56" s="618"/>
      <c r="B56" s="620"/>
      <c r="C56" s="620"/>
      <c r="D56" s="395"/>
      <c r="E56" s="621"/>
      <c r="F56" s="396"/>
      <c r="G56" s="397"/>
      <c r="H56" s="604"/>
      <c r="I56" s="587"/>
      <c r="J56" s="595"/>
      <c r="K56" s="595"/>
      <c r="L56" s="595"/>
      <c r="M56" s="595"/>
      <c r="N56" s="574"/>
      <c r="O56" s="595"/>
      <c r="P56" s="595"/>
      <c r="Q56" s="595"/>
      <c r="R56" s="595"/>
      <c r="S56" s="622"/>
      <c r="T56" s="595"/>
      <c r="U56" s="574"/>
      <c r="V56" s="574"/>
      <c r="W56" s="574"/>
      <c r="X56" s="574"/>
      <c r="Y56" s="574"/>
      <c r="Z56" s="574"/>
      <c r="AA56" s="574"/>
      <c r="AB56" s="574"/>
      <c r="AC56" s="574"/>
      <c r="AD56" s="574"/>
      <c r="AE56" s="574"/>
      <c r="AF56" s="574"/>
      <c r="AG56" s="574"/>
      <c r="AH56" s="574"/>
      <c r="AI56" s="574"/>
      <c r="AJ56" s="574"/>
      <c r="AK56" s="616"/>
      <c r="AL56" s="572"/>
      <c r="AM56" s="371"/>
      <c r="AN56" s="574"/>
      <c r="AO56" s="574"/>
      <c r="AP56" s="574"/>
      <c r="AQ56" s="574"/>
      <c r="AR56" s="623"/>
    </row>
    <row r="57" spans="1:44" s="624" customFormat="1" ht="86.25" customHeight="1">
      <c r="A57" s="618">
        <f>A56+1</f>
        <v>1</v>
      </c>
      <c r="B57" s="619" t="s">
        <v>268</v>
      </c>
      <c r="C57" s="619">
        <v>1</v>
      </c>
      <c r="D57" s="603" t="s">
        <v>221</v>
      </c>
      <c r="E57" s="341" t="s">
        <v>222</v>
      </c>
      <c r="F57" s="341" t="s">
        <v>223</v>
      </c>
      <c r="G57" s="612" t="s">
        <v>224</v>
      </c>
      <c r="H57" s="604">
        <v>71916</v>
      </c>
      <c r="I57" s="587"/>
      <c r="J57" s="595">
        <v>21000</v>
      </c>
      <c r="K57" s="595"/>
      <c r="L57" s="595"/>
      <c r="M57" s="595">
        <f>N57+T57</f>
        <v>43700</v>
      </c>
      <c r="N57" s="574">
        <f>O57+P57</f>
        <v>0</v>
      </c>
      <c r="O57" s="595"/>
      <c r="P57" s="595"/>
      <c r="Q57" s="595">
        <f>R57+S57</f>
        <v>22300</v>
      </c>
      <c r="R57" s="595"/>
      <c r="S57" s="595">
        <v>22300</v>
      </c>
      <c r="T57" s="595">
        <f>64700-21000-N57</f>
        <v>43700</v>
      </c>
      <c r="U57" s="574"/>
      <c r="V57" s="574"/>
      <c r="W57" s="574"/>
      <c r="X57" s="574">
        <v>4810</v>
      </c>
      <c r="Y57" s="574"/>
      <c r="Z57" s="574"/>
      <c r="AA57" s="574">
        <v>17110</v>
      </c>
      <c r="AB57" s="574"/>
      <c r="AC57" s="574">
        <f t="shared" ref="AC57:AC60" si="55">AD57+AJ57</f>
        <v>53700</v>
      </c>
      <c r="AD57" s="574">
        <f t="shared" ref="AD57:AD60" si="56">AE57+AF57+AH57+AI57</f>
        <v>10000</v>
      </c>
      <c r="AE57" s="574">
        <f>O57+V57-U57</f>
        <v>0</v>
      </c>
      <c r="AF57" s="574">
        <v>4810</v>
      </c>
      <c r="AG57" s="574"/>
      <c r="AH57" s="574">
        <f>R57+Z57-Y57</f>
        <v>0</v>
      </c>
      <c r="AI57" s="574">
        <v>5190</v>
      </c>
      <c r="AJ57" s="574">
        <f>T57</f>
        <v>43700</v>
      </c>
      <c r="AK57" s="616" t="s">
        <v>300</v>
      </c>
      <c r="AL57" s="572">
        <f t="shared" si="24"/>
        <v>-12300</v>
      </c>
      <c r="AM57" s="371">
        <f>AN57+AO57+AP57+AQ57</f>
        <v>-12300</v>
      </c>
      <c r="AN57" s="574">
        <f>AE57-O57</f>
        <v>0</v>
      </c>
      <c r="AO57" s="574">
        <f>AF57-P57</f>
        <v>4810</v>
      </c>
      <c r="AP57" s="574">
        <f>AH57-R57</f>
        <v>0</v>
      </c>
      <c r="AQ57" s="574">
        <f>AI57-S57</f>
        <v>-17110</v>
      </c>
      <c r="AR57" s="659" t="s">
        <v>446</v>
      </c>
    </row>
    <row r="58" spans="1:44" s="584" customFormat="1" ht="66" hidden="1" customHeight="1">
      <c r="A58" s="618"/>
      <c r="B58" s="614"/>
      <c r="C58" s="614"/>
      <c r="D58" s="603"/>
      <c r="E58" s="341"/>
      <c r="F58" s="621"/>
      <c r="G58" s="612"/>
      <c r="H58" s="604"/>
      <c r="I58" s="587"/>
      <c r="J58" s="595"/>
      <c r="K58" s="595"/>
      <c r="L58" s="595"/>
      <c r="M58" s="595"/>
      <c r="N58" s="574"/>
      <c r="O58" s="595"/>
      <c r="P58" s="595"/>
      <c r="Q58" s="595"/>
      <c r="R58" s="595"/>
      <c r="S58" s="595"/>
      <c r="T58" s="595"/>
      <c r="U58" s="574"/>
      <c r="V58" s="574"/>
      <c r="W58" s="574"/>
      <c r="X58" s="574"/>
      <c r="Y58" s="574"/>
      <c r="Z58" s="574"/>
      <c r="AA58" s="574"/>
      <c r="AB58" s="574"/>
      <c r="AC58" s="574"/>
      <c r="AD58" s="574"/>
      <c r="AE58" s="574"/>
      <c r="AF58" s="574"/>
      <c r="AG58" s="574"/>
      <c r="AH58" s="574"/>
      <c r="AI58" s="574"/>
      <c r="AJ58" s="574"/>
      <c r="AK58" s="617"/>
      <c r="AL58" s="572"/>
      <c r="AM58" s="371">
        <f t="shared" ref="AM58:AM60" si="57">AN58+AO58+AP58+AQ58</f>
        <v>0</v>
      </c>
      <c r="AN58" s="574"/>
      <c r="AO58" s="574"/>
      <c r="AP58" s="574"/>
      <c r="AQ58" s="574"/>
      <c r="AR58" s="617"/>
    </row>
    <row r="59" spans="1:44" s="584" customFormat="1" ht="66" hidden="1" customHeight="1">
      <c r="A59" s="618"/>
      <c r="B59" s="614"/>
      <c r="C59" s="614"/>
      <c r="D59" s="603"/>
      <c r="E59" s="621"/>
      <c r="F59" s="621"/>
      <c r="G59" s="612"/>
      <c r="H59" s="625"/>
      <c r="I59" s="587"/>
      <c r="J59" s="595"/>
      <c r="K59" s="595"/>
      <c r="L59" s="595"/>
      <c r="M59" s="595"/>
      <c r="N59" s="574"/>
      <c r="O59" s="595"/>
      <c r="P59" s="595"/>
      <c r="Q59" s="595"/>
      <c r="R59" s="595"/>
      <c r="S59" s="625"/>
      <c r="T59" s="595"/>
      <c r="U59" s="574"/>
      <c r="V59" s="574"/>
      <c r="W59" s="574"/>
      <c r="X59" s="574"/>
      <c r="Y59" s="574"/>
      <c r="Z59" s="574"/>
      <c r="AA59" s="574"/>
      <c r="AB59" s="574"/>
      <c r="AC59" s="574"/>
      <c r="AD59" s="574"/>
      <c r="AE59" s="574"/>
      <c r="AF59" s="574"/>
      <c r="AG59" s="574"/>
      <c r="AH59" s="574"/>
      <c r="AI59" s="574"/>
      <c r="AJ59" s="574"/>
      <c r="AK59" s="341"/>
      <c r="AL59" s="572"/>
      <c r="AM59" s="371">
        <f t="shared" si="57"/>
        <v>0</v>
      </c>
      <c r="AN59" s="574"/>
      <c r="AO59" s="574"/>
      <c r="AP59" s="574"/>
      <c r="AQ59" s="574"/>
      <c r="AR59" s="626"/>
    </row>
    <row r="60" spans="1:44" s="584" customFormat="1" ht="84.75" customHeight="1">
      <c r="A60" s="618">
        <f>A59+1</f>
        <v>1</v>
      </c>
      <c r="B60" s="614" t="s">
        <v>273</v>
      </c>
      <c r="C60" s="614">
        <v>1</v>
      </c>
      <c r="D60" s="603" t="s">
        <v>204</v>
      </c>
      <c r="E60" s="621" t="s">
        <v>234</v>
      </c>
      <c r="F60" s="621" t="s">
        <v>167</v>
      </c>
      <c r="G60" s="612" t="s">
        <v>276</v>
      </c>
      <c r="H60" s="625">
        <v>59585</v>
      </c>
      <c r="I60" s="587"/>
      <c r="J60" s="595">
        <v>0</v>
      </c>
      <c r="K60" s="595"/>
      <c r="L60" s="595"/>
      <c r="M60" s="595">
        <f t="shared" ref="M60" si="58">N60+T60</f>
        <v>53600</v>
      </c>
      <c r="N60" s="574">
        <f>O60+P60</f>
        <v>0</v>
      </c>
      <c r="O60" s="595"/>
      <c r="P60" s="595"/>
      <c r="Q60" s="595">
        <f>R60+S60</f>
        <v>45000</v>
      </c>
      <c r="R60" s="595"/>
      <c r="S60" s="625">
        <v>45000</v>
      </c>
      <c r="T60" s="595">
        <f>53600-N60</f>
        <v>53600</v>
      </c>
      <c r="U60" s="574"/>
      <c r="V60" s="574"/>
      <c r="W60" s="574"/>
      <c r="X60" s="574"/>
      <c r="Y60" s="574"/>
      <c r="Z60" s="574"/>
      <c r="AA60" s="574">
        <v>15000</v>
      </c>
      <c r="AB60" s="574"/>
      <c r="AC60" s="574">
        <f t="shared" si="55"/>
        <v>86856</v>
      </c>
      <c r="AD60" s="574">
        <f t="shared" si="56"/>
        <v>33256</v>
      </c>
      <c r="AE60" s="574">
        <f>O60+V60-U60</f>
        <v>0</v>
      </c>
      <c r="AF60" s="574">
        <v>3256</v>
      </c>
      <c r="AG60" s="574"/>
      <c r="AH60" s="574">
        <f>R60+Z60-Y60</f>
        <v>0</v>
      </c>
      <c r="AI60" s="574">
        <f>S60+AB60-AA60</f>
        <v>30000</v>
      </c>
      <c r="AJ60" s="574">
        <f>T60</f>
        <v>53600</v>
      </c>
      <c r="AK60" s="341"/>
      <c r="AL60" s="572">
        <f t="shared" si="24"/>
        <v>-11744</v>
      </c>
      <c r="AM60" s="371">
        <f t="shared" si="57"/>
        <v>-11744</v>
      </c>
      <c r="AN60" s="574">
        <f t="shared" ref="AN60:AO63" si="59">AE60-O60</f>
        <v>0</v>
      </c>
      <c r="AO60" s="574">
        <f t="shared" si="59"/>
        <v>3256</v>
      </c>
      <c r="AP60" s="574">
        <f t="shared" ref="AP60:AQ63" si="60">AH60-R60</f>
        <v>0</v>
      </c>
      <c r="AQ60" s="574">
        <f t="shared" si="60"/>
        <v>-15000</v>
      </c>
      <c r="AR60" s="341" t="s">
        <v>524</v>
      </c>
    </row>
    <row r="61" spans="1:44" s="584" customFormat="1">
      <c r="A61" s="580" t="s">
        <v>34</v>
      </c>
      <c r="B61" s="590" t="s">
        <v>239</v>
      </c>
      <c r="C61" s="590"/>
      <c r="D61" s="586"/>
      <c r="E61" s="586"/>
      <c r="F61" s="586"/>
      <c r="G61" s="586"/>
      <c r="H61" s="582">
        <f>H62</f>
        <v>0</v>
      </c>
      <c r="I61" s="582">
        <f t="shared" ref="I61:AJ62" si="61">I62</f>
        <v>0</v>
      </c>
      <c r="J61" s="582">
        <f t="shared" si="61"/>
        <v>0</v>
      </c>
      <c r="K61" s="582">
        <f t="shared" si="61"/>
        <v>0</v>
      </c>
      <c r="L61" s="582">
        <f t="shared" si="61"/>
        <v>0</v>
      </c>
      <c r="M61" s="582">
        <f t="shared" si="61"/>
        <v>0</v>
      </c>
      <c r="N61" s="582">
        <f t="shared" si="61"/>
        <v>0</v>
      </c>
      <c r="O61" s="582">
        <f t="shared" si="61"/>
        <v>0</v>
      </c>
      <c r="P61" s="582">
        <f t="shared" si="61"/>
        <v>0</v>
      </c>
      <c r="Q61" s="582">
        <f t="shared" si="61"/>
        <v>0</v>
      </c>
      <c r="R61" s="582">
        <f t="shared" si="61"/>
        <v>0</v>
      </c>
      <c r="S61" s="582">
        <f t="shared" si="61"/>
        <v>0</v>
      </c>
      <c r="T61" s="582">
        <f t="shared" si="61"/>
        <v>0</v>
      </c>
      <c r="U61" s="582">
        <f t="shared" si="61"/>
        <v>0</v>
      </c>
      <c r="V61" s="582">
        <f t="shared" si="61"/>
        <v>0</v>
      </c>
      <c r="W61" s="582">
        <f t="shared" si="61"/>
        <v>0</v>
      </c>
      <c r="X61" s="582">
        <f t="shared" si="61"/>
        <v>0</v>
      </c>
      <c r="Y61" s="582">
        <f t="shared" si="61"/>
        <v>0</v>
      </c>
      <c r="Z61" s="582">
        <f t="shared" si="61"/>
        <v>0</v>
      </c>
      <c r="AA61" s="582">
        <f t="shared" si="61"/>
        <v>0</v>
      </c>
      <c r="AB61" s="582">
        <f t="shared" si="61"/>
        <v>0</v>
      </c>
      <c r="AC61" s="582">
        <f t="shared" si="61"/>
        <v>0</v>
      </c>
      <c r="AD61" s="582">
        <f t="shared" si="61"/>
        <v>0</v>
      </c>
      <c r="AE61" s="582">
        <f t="shared" si="61"/>
        <v>0</v>
      </c>
      <c r="AF61" s="582">
        <f t="shared" si="61"/>
        <v>0</v>
      </c>
      <c r="AG61" s="582">
        <f t="shared" si="61"/>
        <v>0</v>
      </c>
      <c r="AH61" s="582">
        <f t="shared" si="61"/>
        <v>0</v>
      </c>
      <c r="AI61" s="582">
        <f t="shared" si="61"/>
        <v>0</v>
      </c>
      <c r="AJ61" s="582">
        <f t="shared" si="61"/>
        <v>0</v>
      </c>
      <c r="AK61" s="582">
        <f t="shared" ref="AJ61:AM62" si="62">AK62</f>
        <v>0</v>
      </c>
      <c r="AL61" s="582">
        <f t="shared" si="62"/>
        <v>0</v>
      </c>
      <c r="AM61" s="245">
        <f t="shared" si="62"/>
        <v>0</v>
      </c>
      <c r="AN61" s="582">
        <f t="shared" si="59"/>
        <v>0</v>
      </c>
      <c r="AO61" s="582">
        <f t="shared" si="59"/>
        <v>0</v>
      </c>
      <c r="AP61" s="582">
        <f t="shared" si="60"/>
        <v>0</v>
      </c>
      <c r="AQ61" s="582">
        <f t="shared" si="60"/>
        <v>0</v>
      </c>
      <c r="AR61" s="608"/>
    </row>
    <row r="62" spans="1:44" s="584" customFormat="1" ht="31.5">
      <c r="A62" s="580" t="s">
        <v>435</v>
      </c>
      <c r="B62" s="590" t="s">
        <v>30</v>
      </c>
      <c r="C62" s="590"/>
      <c r="D62" s="586"/>
      <c r="E62" s="586"/>
      <c r="F62" s="586"/>
      <c r="G62" s="586"/>
      <c r="H62" s="582">
        <f>H63</f>
        <v>0</v>
      </c>
      <c r="I62" s="582">
        <f t="shared" si="61"/>
        <v>0</v>
      </c>
      <c r="J62" s="582">
        <f t="shared" si="61"/>
        <v>0</v>
      </c>
      <c r="K62" s="582">
        <f t="shared" si="61"/>
        <v>0</v>
      </c>
      <c r="L62" s="582">
        <f t="shared" si="61"/>
        <v>0</v>
      </c>
      <c r="M62" s="582">
        <f t="shared" si="61"/>
        <v>0</v>
      </c>
      <c r="N62" s="582">
        <f t="shared" si="61"/>
        <v>0</v>
      </c>
      <c r="O62" s="582">
        <f t="shared" si="61"/>
        <v>0</v>
      </c>
      <c r="P62" s="582">
        <f t="shared" si="61"/>
        <v>0</v>
      </c>
      <c r="Q62" s="582">
        <f t="shared" si="61"/>
        <v>0</v>
      </c>
      <c r="R62" s="582">
        <f t="shared" si="61"/>
        <v>0</v>
      </c>
      <c r="S62" s="582">
        <f t="shared" si="61"/>
        <v>0</v>
      </c>
      <c r="T62" s="582">
        <f t="shared" si="61"/>
        <v>0</v>
      </c>
      <c r="U62" s="582">
        <f t="shared" si="61"/>
        <v>0</v>
      </c>
      <c r="V62" s="582">
        <f t="shared" si="61"/>
        <v>0</v>
      </c>
      <c r="W62" s="582">
        <f t="shared" si="61"/>
        <v>0</v>
      </c>
      <c r="X62" s="582">
        <f t="shared" si="61"/>
        <v>0</v>
      </c>
      <c r="Y62" s="582">
        <f t="shared" si="61"/>
        <v>0</v>
      </c>
      <c r="Z62" s="582">
        <f t="shared" si="61"/>
        <v>0</v>
      </c>
      <c r="AA62" s="582">
        <f t="shared" si="61"/>
        <v>0</v>
      </c>
      <c r="AB62" s="582">
        <f t="shared" si="61"/>
        <v>0</v>
      </c>
      <c r="AC62" s="582">
        <f t="shared" si="61"/>
        <v>0</v>
      </c>
      <c r="AD62" s="582">
        <f t="shared" si="61"/>
        <v>0</v>
      </c>
      <c r="AE62" s="582">
        <f t="shared" si="61"/>
        <v>0</v>
      </c>
      <c r="AF62" s="582">
        <f t="shared" si="61"/>
        <v>0</v>
      </c>
      <c r="AG62" s="582">
        <f t="shared" si="61"/>
        <v>0</v>
      </c>
      <c r="AH62" s="582">
        <f t="shared" si="61"/>
        <v>0</v>
      </c>
      <c r="AI62" s="582">
        <f t="shared" si="61"/>
        <v>0</v>
      </c>
      <c r="AJ62" s="582">
        <f t="shared" si="62"/>
        <v>0</v>
      </c>
      <c r="AK62" s="582">
        <f t="shared" si="62"/>
        <v>0</v>
      </c>
      <c r="AL62" s="582">
        <f t="shared" si="62"/>
        <v>0</v>
      </c>
      <c r="AM62" s="245">
        <f t="shared" si="62"/>
        <v>0</v>
      </c>
      <c r="AN62" s="582">
        <f t="shared" si="59"/>
        <v>0</v>
      </c>
      <c r="AO62" s="582">
        <f t="shared" si="59"/>
        <v>0</v>
      </c>
      <c r="AP62" s="582">
        <f t="shared" si="60"/>
        <v>0</v>
      </c>
      <c r="AQ62" s="582">
        <f t="shared" si="60"/>
        <v>0</v>
      </c>
      <c r="AR62" s="608"/>
    </row>
    <row r="63" spans="1:44" s="584" customFormat="1">
      <c r="A63" s="580"/>
      <c r="B63" s="591" t="s">
        <v>29</v>
      </c>
      <c r="C63" s="591"/>
      <c r="D63" s="586"/>
      <c r="E63" s="586"/>
      <c r="F63" s="586"/>
      <c r="G63" s="586"/>
      <c r="H63" s="582">
        <f>SUM(H64:H66)</f>
        <v>0</v>
      </c>
      <c r="I63" s="582">
        <f t="shared" ref="I63:AI63" si="63">SUM(I64:I66)</f>
        <v>0</v>
      </c>
      <c r="J63" s="582">
        <f t="shared" si="63"/>
        <v>0</v>
      </c>
      <c r="K63" s="582">
        <f t="shared" si="63"/>
        <v>0</v>
      </c>
      <c r="L63" s="582">
        <f t="shared" si="63"/>
        <v>0</v>
      </c>
      <c r="M63" s="582">
        <f t="shared" si="63"/>
        <v>0</v>
      </c>
      <c r="N63" s="582">
        <f t="shared" si="63"/>
        <v>0</v>
      </c>
      <c r="O63" s="582">
        <f t="shared" si="63"/>
        <v>0</v>
      </c>
      <c r="P63" s="582">
        <f t="shared" si="63"/>
        <v>0</v>
      </c>
      <c r="Q63" s="582">
        <f t="shared" si="63"/>
        <v>0</v>
      </c>
      <c r="R63" s="582">
        <f t="shared" si="63"/>
        <v>0</v>
      </c>
      <c r="S63" s="582">
        <f t="shared" si="63"/>
        <v>0</v>
      </c>
      <c r="T63" s="582">
        <f t="shared" si="63"/>
        <v>0</v>
      </c>
      <c r="U63" s="582">
        <f t="shared" si="63"/>
        <v>0</v>
      </c>
      <c r="V63" s="582">
        <f t="shared" si="63"/>
        <v>0</v>
      </c>
      <c r="W63" s="582">
        <f t="shared" si="63"/>
        <v>0</v>
      </c>
      <c r="X63" s="582">
        <f t="shared" si="63"/>
        <v>0</v>
      </c>
      <c r="Y63" s="582">
        <f t="shared" si="63"/>
        <v>0</v>
      </c>
      <c r="Z63" s="582">
        <f t="shared" si="63"/>
        <v>0</v>
      </c>
      <c r="AA63" s="582">
        <f t="shared" si="63"/>
        <v>0</v>
      </c>
      <c r="AB63" s="582">
        <f t="shared" si="63"/>
        <v>0</v>
      </c>
      <c r="AC63" s="582">
        <f t="shared" si="63"/>
        <v>0</v>
      </c>
      <c r="AD63" s="582">
        <f t="shared" si="63"/>
        <v>0</v>
      </c>
      <c r="AE63" s="582">
        <f t="shared" si="63"/>
        <v>0</v>
      </c>
      <c r="AF63" s="582">
        <f t="shared" si="63"/>
        <v>0</v>
      </c>
      <c r="AG63" s="582">
        <f t="shared" si="63"/>
        <v>0</v>
      </c>
      <c r="AH63" s="582">
        <f t="shared" si="63"/>
        <v>0</v>
      </c>
      <c r="AI63" s="582">
        <f t="shared" si="63"/>
        <v>0</v>
      </c>
      <c r="AJ63" s="582">
        <f t="shared" ref="AJ63:AM63" si="64">SUM(AJ64:AJ66)</f>
        <v>0</v>
      </c>
      <c r="AK63" s="582">
        <f t="shared" si="64"/>
        <v>0</v>
      </c>
      <c r="AL63" s="582">
        <f t="shared" si="64"/>
        <v>0</v>
      </c>
      <c r="AM63" s="245">
        <f t="shared" si="64"/>
        <v>0</v>
      </c>
      <c r="AN63" s="582">
        <f t="shared" si="59"/>
        <v>0</v>
      </c>
      <c r="AO63" s="582">
        <f t="shared" si="59"/>
        <v>0</v>
      </c>
      <c r="AP63" s="582">
        <f t="shared" si="60"/>
        <v>0</v>
      </c>
      <c r="AQ63" s="582">
        <f t="shared" si="60"/>
        <v>0</v>
      </c>
      <c r="AR63" s="608"/>
    </row>
    <row r="64" spans="1:44" s="584" customFormat="1" ht="16.5" hidden="1">
      <c r="A64" s="576"/>
      <c r="B64" s="614"/>
      <c r="C64" s="614"/>
      <c r="D64" s="341"/>
      <c r="E64" s="341"/>
      <c r="F64" s="341"/>
      <c r="G64" s="612"/>
      <c r="H64" s="604"/>
      <c r="I64" s="587"/>
      <c r="J64" s="587"/>
      <c r="K64" s="587"/>
      <c r="L64" s="587"/>
      <c r="M64" s="595"/>
      <c r="N64" s="574"/>
      <c r="O64" s="595"/>
      <c r="P64" s="595"/>
      <c r="Q64" s="595"/>
      <c r="R64" s="615"/>
      <c r="S64" s="587"/>
      <c r="T64" s="595"/>
      <c r="U64" s="582"/>
      <c r="V64" s="582"/>
      <c r="W64" s="582"/>
      <c r="X64" s="582"/>
      <c r="Y64" s="582"/>
      <c r="Z64" s="582"/>
      <c r="AA64" s="582"/>
      <c r="AB64" s="582"/>
      <c r="AC64" s="582"/>
      <c r="AD64" s="574"/>
      <c r="AE64" s="574"/>
      <c r="AF64" s="574"/>
      <c r="AG64" s="574"/>
      <c r="AH64" s="574"/>
      <c r="AI64" s="574"/>
      <c r="AJ64" s="574"/>
      <c r="AK64" s="574"/>
      <c r="AL64" s="574"/>
      <c r="AM64" s="246"/>
      <c r="AN64" s="574"/>
      <c r="AO64" s="574"/>
      <c r="AP64" s="574"/>
      <c r="AQ64" s="574"/>
      <c r="AR64" s="627"/>
    </row>
    <row r="65" spans="1:189" s="584" customFormat="1" ht="16.5" hidden="1">
      <c r="A65" s="576"/>
      <c r="B65" s="614"/>
      <c r="C65" s="614"/>
      <c r="D65" s="341"/>
      <c r="E65" s="341"/>
      <c r="F65" s="341"/>
      <c r="G65" s="612"/>
      <c r="H65" s="604"/>
      <c r="I65" s="587"/>
      <c r="J65" s="587"/>
      <c r="K65" s="587"/>
      <c r="L65" s="587"/>
      <c r="M65" s="595"/>
      <c r="N65" s="574"/>
      <c r="O65" s="595"/>
      <c r="P65" s="595"/>
      <c r="Q65" s="595"/>
      <c r="R65" s="615"/>
      <c r="S65" s="587"/>
      <c r="T65" s="595"/>
      <c r="U65" s="582"/>
      <c r="V65" s="582"/>
      <c r="W65" s="582"/>
      <c r="X65" s="582"/>
      <c r="Y65" s="582"/>
      <c r="Z65" s="582"/>
      <c r="AA65" s="582"/>
      <c r="AB65" s="582"/>
      <c r="AC65" s="582"/>
      <c r="AD65" s="574"/>
      <c r="AE65" s="574"/>
      <c r="AF65" s="574"/>
      <c r="AG65" s="574"/>
      <c r="AH65" s="574"/>
      <c r="AI65" s="574"/>
      <c r="AJ65" s="574"/>
      <c r="AK65" s="574"/>
      <c r="AL65" s="574"/>
      <c r="AM65" s="246"/>
      <c r="AN65" s="574"/>
      <c r="AO65" s="574"/>
      <c r="AP65" s="574"/>
      <c r="AQ65" s="574"/>
      <c r="AR65" s="627"/>
    </row>
    <row r="66" spans="1:189" s="584" customFormat="1" ht="16.5" hidden="1">
      <c r="A66" s="576"/>
      <c r="B66" s="614"/>
      <c r="C66" s="614"/>
      <c r="D66" s="341"/>
      <c r="E66" s="341"/>
      <c r="F66" s="341"/>
      <c r="G66" s="612"/>
      <c r="H66" s="604"/>
      <c r="I66" s="587"/>
      <c r="J66" s="587"/>
      <c r="K66" s="587"/>
      <c r="L66" s="587"/>
      <c r="M66" s="595"/>
      <c r="N66" s="574"/>
      <c r="O66" s="595"/>
      <c r="P66" s="595"/>
      <c r="Q66" s="595"/>
      <c r="R66" s="615"/>
      <c r="S66" s="587"/>
      <c r="T66" s="595"/>
      <c r="U66" s="582"/>
      <c r="V66" s="582"/>
      <c r="W66" s="582"/>
      <c r="X66" s="582"/>
      <c r="Y66" s="582"/>
      <c r="Z66" s="582"/>
      <c r="AA66" s="582"/>
      <c r="AB66" s="582"/>
      <c r="AC66" s="582"/>
      <c r="AD66" s="574"/>
      <c r="AE66" s="574"/>
      <c r="AF66" s="574"/>
      <c r="AG66" s="574"/>
      <c r="AH66" s="574"/>
      <c r="AI66" s="574"/>
      <c r="AJ66" s="574"/>
      <c r="AK66" s="574"/>
      <c r="AL66" s="574"/>
      <c r="AM66" s="246"/>
      <c r="AN66" s="574"/>
      <c r="AO66" s="574"/>
      <c r="AP66" s="574"/>
      <c r="AQ66" s="574"/>
      <c r="AR66" s="627"/>
    </row>
    <row r="67" spans="1:189" s="573" customFormat="1" ht="31.5">
      <c r="A67" s="568" t="s">
        <v>12</v>
      </c>
      <c r="B67" s="628" t="s">
        <v>439</v>
      </c>
      <c r="C67" s="628"/>
      <c r="D67" s="629"/>
      <c r="E67" s="630"/>
      <c r="F67" s="589"/>
      <c r="G67" s="631"/>
      <c r="H67" s="632">
        <f>H74+H68+H84+H95+H118</f>
        <v>388934</v>
      </c>
      <c r="I67" s="632">
        <f t="shared" ref="I67:AQ67" si="65">I74+I68+I84+I95+I118</f>
        <v>0</v>
      </c>
      <c r="J67" s="632">
        <f t="shared" si="65"/>
        <v>5000</v>
      </c>
      <c r="K67" s="632">
        <f t="shared" si="65"/>
        <v>140000</v>
      </c>
      <c r="L67" s="632">
        <f t="shared" si="65"/>
        <v>0</v>
      </c>
      <c r="M67" s="632">
        <f t="shared" si="65"/>
        <v>216500</v>
      </c>
      <c r="N67" s="632">
        <f t="shared" si="65"/>
        <v>241700</v>
      </c>
      <c r="O67" s="632">
        <f t="shared" si="65"/>
        <v>145000</v>
      </c>
      <c r="P67" s="632">
        <f t="shared" si="65"/>
        <v>96700</v>
      </c>
      <c r="Q67" s="632">
        <f t="shared" si="65"/>
        <v>0</v>
      </c>
      <c r="R67" s="632">
        <f t="shared" si="65"/>
        <v>3000</v>
      </c>
      <c r="S67" s="632">
        <f t="shared" si="65"/>
        <v>0</v>
      </c>
      <c r="T67" s="632">
        <f t="shared" si="65"/>
        <v>249800</v>
      </c>
      <c r="U67" s="632">
        <f t="shared" si="65"/>
        <v>87000</v>
      </c>
      <c r="V67" s="632">
        <f t="shared" si="65"/>
        <v>0</v>
      </c>
      <c r="W67" s="632">
        <f t="shared" si="65"/>
        <v>44956</v>
      </c>
      <c r="X67" s="632">
        <f t="shared" si="65"/>
        <v>322</v>
      </c>
      <c r="Y67" s="632">
        <f t="shared" si="65"/>
        <v>322</v>
      </c>
      <c r="Z67" s="632">
        <f t="shared" si="65"/>
        <v>0</v>
      </c>
      <c r="AA67" s="632">
        <f t="shared" si="65"/>
        <v>0</v>
      </c>
      <c r="AB67" s="632">
        <f t="shared" si="65"/>
        <v>0</v>
      </c>
      <c r="AC67" s="632">
        <f t="shared" si="65"/>
        <v>0</v>
      </c>
      <c r="AD67" s="632">
        <f t="shared" si="65"/>
        <v>112422</v>
      </c>
      <c r="AE67" s="632">
        <f t="shared" si="65"/>
        <v>58000</v>
      </c>
      <c r="AF67" s="632">
        <f t="shared" si="65"/>
        <v>51744</v>
      </c>
      <c r="AG67" s="632">
        <f t="shared" si="65"/>
        <v>0</v>
      </c>
      <c r="AH67" s="632">
        <f t="shared" si="65"/>
        <v>2678</v>
      </c>
      <c r="AI67" s="632">
        <f t="shared" si="65"/>
        <v>0</v>
      </c>
      <c r="AJ67" s="632">
        <f t="shared" ref="AJ67:AM67" si="66">AJ74+AJ68+AJ84+AJ95+AJ118</f>
        <v>104800</v>
      </c>
      <c r="AK67" s="632">
        <f t="shared" si="66"/>
        <v>0</v>
      </c>
      <c r="AL67" s="632">
        <f t="shared" si="66"/>
        <v>-132278</v>
      </c>
      <c r="AM67" s="250">
        <f t="shared" si="66"/>
        <v>-132278</v>
      </c>
      <c r="AN67" s="632">
        <f t="shared" si="65"/>
        <v>-87000</v>
      </c>
      <c r="AO67" s="632">
        <f t="shared" si="65"/>
        <v>-44956</v>
      </c>
      <c r="AP67" s="632">
        <f t="shared" si="65"/>
        <v>-322</v>
      </c>
      <c r="AQ67" s="632">
        <f t="shared" si="65"/>
        <v>0</v>
      </c>
      <c r="AR67" s="606"/>
      <c r="AS67" s="575"/>
      <c r="AT67" s="575"/>
      <c r="AU67" s="575"/>
      <c r="AV67" s="575"/>
      <c r="AW67" s="575"/>
      <c r="AX67" s="575"/>
      <c r="AY67" s="575"/>
      <c r="AZ67" s="575"/>
      <c r="BA67" s="575"/>
      <c r="BB67" s="575"/>
      <c r="BC67" s="575"/>
      <c r="BD67" s="575"/>
      <c r="BE67" s="575"/>
      <c r="BF67" s="575"/>
      <c r="BG67" s="575"/>
      <c r="BH67" s="575"/>
      <c r="BI67" s="575"/>
      <c r="BJ67" s="575"/>
      <c r="BK67" s="575"/>
      <c r="BL67" s="575"/>
      <c r="BM67" s="575"/>
      <c r="BN67" s="575"/>
      <c r="BO67" s="575"/>
      <c r="BP67" s="575"/>
      <c r="BQ67" s="575"/>
      <c r="BR67" s="575"/>
      <c r="BS67" s="575"/>
      <c r="BT67" s="575"/>
      <c r="BU67" s="575"/>
      <c r="BV67" s="575"/>
      <c r="BW67" s="575"/>
      <c r="BX67" s="575"/>
      <c r="BY67" s="575"/>
      <c r="BZ67" s="575"/>
      <c r="CA67" s="575"/>
      <c r="CB67" s="575"/>
      <c r="CC67" s="575"/>
      <c r="CD67" s="575"/>
      <c r="CE67" s="575"/>
      <c r="CF67" s="575"/>
      <c r="CG67" s="575"/>
      <c r="CH67" s="575"/>
      <c r="CI67" s="575"/>
      <c r="CJ67" s="575"/>
      <c r="CK67" s="575"/>
      <c r="CL67" s="575"/>
      <c r="CM67" s="575"/>
      <c r="CN67" s="575"/>
      <c r="CO67" s="575"/>
      <c r="CP67" s="575"/>
      <c r="CQ67" s="575"/>
      <c r="CR67" s="575"/>
      <c r="CS67" s="575"/>
      <c r="CT67" s="575"/>
      <c r="CU67" s="575"/>
      <c r="CV67" s="575"/>
      <c r="CW67" s="575"/>
      <c r="CX67" s="575"/>
      <c r="CY67" s="575"/>
      <c r="CZ67" s="575"/>
      <c r="DA67" s="575"/>
      <c r="DB67" s="575"/>
      <c r="DC67" s="575"/>
      <c r="DD67" s="575"/>
      <c r="DE67" s="575"/>
      <c r="DF67" s="575"/>
      <c r="DG67" s="575"/>
      <c r="DH67" s="575"/>
      <c r="DI67" s="575"/>
      <c r="DJ67" s="575"/>
      <c r="DK67" s="575"/>
      <c r="DL67" s="575"/>
      <c r="DM67" s="575"/>
      <c r="DN67" s="575"/>
      <c r="DO67" s="575"/>
      <c r="DP67" s="575"/>
      <c r="DQ67" s="575"/>
      <c r="DR67" s="575"/>
      <c r="DS67" s="575"/>
      <c r="DT67" s="575"/>
      <c r="DU67" s="575"/>
      <c r="DV67" s="575"/>
      <c r="DW67" s="575"/>
      <c r="DX67" s="575"/>
      <c r="DY67" s="575"/>
      <c r="DZ67" s="575"/>
      <c r="EA67" s="575"/>
      <c r="EB67" s="575"/>
      <c r="EC67" s="575"/>
      <c r="ED67" s="575"/>
      <c r="EE67" s="575"/>
      <c r="EF67" s="575"/>
      <c r="EG67" s="575"/>
      <c r="EH67" s="575"/>
      <c r="EI67" s="575"/>
      <c r="EJ67" s="575"/>
      <c r="EK67" s="575"/>
      <c r="EL67" s="575"/>
      <c r="EM67" s="575"/>
      <c r="EN67" s="575"/>
      <c r="EO67" s="575"/>
      <c r="EP67" s="575"/>
      <c r="EQ67" s="575"/>
      <c r="ER67" s="575"/>
      <c r="ES67" s="575"/>
      <c r="ET67" s="575"/>
      <c r="EU67" s="575"/>
      <c r="EV67" s="575"/>
      <c r="EW67" s="575"/>
      <c r="EX67" s="575"/>
      <c r="EY67" s="575"/>
      <c r="EZ67" s="575"/>
      <c r="FA67" s="575"/>
      <c r="FB67" s="575"/>
      <c r="FC67" s="575"/>
      <c r="FD67" s="575"/>
      <c r="FE67" s="575"/>
      <c r="FF67" s="575"/>
      <c r="FG67" s="575"/>
      <c r="FH67" s="575"/>
      <c r="FI67" s="575"/>
      <c r="FJ67" s="575"/>
      <c r="FK67" s="575"/>
      <c r="FL67" s="575"/>
      <c r="FM67" s="575"/>
      <c r="FN67" s="575"/>
      <c r="FO67" s="575"/>
      <c r="FP67" s="575"/>
      <c r="FQ67" s="575"/>
      <c r="FR67" s="575"/>
      <c r="FS67" s="575"/>
      <c r="FT67" s="575"/>
      <c r="FU67" s="575"/>
      <c r="FV67" s="575"/>
      <c r="FW67" s="575"/>
      <c r="FX67" s="575"/>
      <c r="FY67" s="575"/>
      <c r="FZ67" s="575"/>
      <c r="GA67" s="575"/>
      <c r="GB67" s="575"/>
      <c r="GC67" s="575"/>
      <c r="GD67" s="575"/>
      <c r="GE67" s="575"/>
      <c r="GF67" s="575"/>
      <c r="GG67" s="575"/>
    </row>
    <row r="68" spans="1:189" s="573" customFormat="1">
      <c r="A68" s="568" t="s">
        <v>33</v>
      </c>
      <c r="B68" s="569" t="s">
        <v>16</v>
      </c>
      <c r="C68" s="569"/>
      <c r="D68" s="598"/>
      <c r="E68" s="568"/>
      <c r="F68" s="599"/>
      <c r="G68" s="589"/>
      <c r="H68" s="572">
        <f>H69</f>
        <v>0</v>
      </c>
      <c r="I68" s="573">
        <f t="shared" ref="I68:X70" si="67">I69</f>
        <v>0</v>
      </c>
      <c r="J68" s="573">
        <f t="shared" si="67"/>
        <v>0</v>
      </c>
      <c r="K68" s="573">
        <f t="shared" si="67"/>
        <v>0</v>
      </c>
      <c r="L68" s="573">
        <f t="shared" si="67"/>
        <v>0</v>
      </c>
      <c r="M68" s="573">
        <f t="shared" si="67"/>
        <v>0</v>
      </c>
      <c r="N68" s="573">
        <f t="shared" si="67"/>
        <v>18700</v>
      </c>
      <c r="O68" s="573">
        <f t="shared" si="67"/>
        <v>0</v>
      </c>
      <c r="P68" s="573">
        <f t="shared" si="67"/>
        <v>18700</v>
      </c>
      <c r="Q68" s="573">
        <f t="shared" si="67"/>
        <v>0</v>
      </c>
      <c r="R68" s="573">
        <f t="shared" si="67"/>
        <v>0</v>
      </c>
      <c r="S68" s="573">
        <f t="shared" si="67"/>
        <v>0</v>
      </c>
      <c r="T68" s="573">
        <f t="shared" si="67"/>
        <v>135500</v>
      </c>
      <c r="U68" s="573">
        <f t="shared" si="67"/>
        <v>0</v>
      </c>
      <c r="V68" s="573">
        <f t="shared" si="67"/>
        <v>0</v>
      </c>
      <c r="W68" s="573">
        <f t="shared" si="67"/>
        <v>18700</v>
      </c>
      <c r="X68" s="573">
        <f t="shared" si="67"/>
        <v>0</v>
      </c>
      <c r="Y68" s="573">
        <f t="shared" ref="Y68:AM69" si="68">Y69</f>
        <v>0</v>
      </c>
      <c r="Z68" s="573">
        <f t="shared" si="68"/>
        <v>0</v>
      </c>
      <c r="AA68" s="573">
        <f t="shared" si="68"/>
        <v>0</v>
      </c>
      <c r="AB68" s="573">
        <f t="shared" si="68"/>
        <v>0</v>
      </c>
      <c r="AC68" s="573">
        <f t="shared" si="68"/>
        <v>0</v>
      </c>
      <c r="AD68" s="573">
        <f t="shared" si="68"/>
        <v>0</v>
      </c>
      <c r="AE68" s="573">
        <f t="shared" si="68"/>
        <v>0</v>
      </c>
      <c r="AF68" s="573">
        <f t="shared" si="68"/>
        <v>0</v>
      </c>
      <c r="AG68" s="573">
        <f t="shared" si="68"/>
        <v>0</v>
      </c>
      <c r="AH68" s="573">
        <f t="shared" si="68"/>
        <v>0</v>
      </c>
      <c r="AI68" s="573">
        <f t="shared" si="68"/>
        <v>0</v>
      </c>
      <c r="AJ68" s="573">
        <f t="shared" si="68"/>
        <v>0</v>
      </c>
      <c r="AK68" s="573">
        <f t="shared" si="68"/>
        <v>0</v>
      </c>
      <c r="AL68" s="573">
        <f t="shared" si="68"/>
        <v>-18700</v>
      </c>
      <c r="AM68" s="234">
        <f t="shared" si="68"/>
        <v>-18700</v>
      </c>
      <c r="AN68" s="572">
        <f t="shared" ref="AN68:AO70" si="69">AE68-O68</f>
        <v>0</v>
      </c>
      <c r="AO68" s="572">
        <f t="shared" si="69"/>
        <v>-18700</v>
      </c>
      <c r="AP68" s="572">
        <f t="shared" ref="AP68:AQ70" si="70">AH68-R68</f>
        <v>0</v>
      </c>
      <c r="AQ68" s="572">
        <f t="shared" si="70"/>
        <v>0</v>
      </c>
      <c r="AR68" s="606"/>
      <c r="AS68" s="575"/>
      <c r="AT68" s="575"/>
      <c r="AU68" s="575"/>
      <c r="AV68" s="575"/>
      <c r="AW68" s="575"/>
      <c r="AX68" s="575"/>
      <c r="AY68" s="575"/>
      <c r="AZ68" s="575"/>
      <c r="BA68" s="575"/>
      <c r="BB68" s="575"/>
      <c r="BC68" s="575"/>
      <c r="BD68" s="575"/>
      <c r="BE68" s="575"/>
      <c r="BF68" s="575"/>
      <c r="BG68" s="575"/>
      <c r="BH68" s="575"/>
      <c r="BI68" s="575"/>
      <c r="BJ68" s="575"/>
      <c r="BK68" s="575"/>
      <c r="BL68" s="575"/>
      <c r="BM68" s="575"/>
      <c r="BN68" s="575"/>
      <c r="BO68" s="575"/>
      <c r="BP68" s="575"/>
      <c r="BQ68" s="575"/>
      <c r="BR68" s="575"/>
      <c r="BS68" s="575"/>
      <c r="BT68" s="575"/>
      <c r="BU68" s="575"/>
      <c r="BV68" s="575"/>
      <c r="BW68" s="575"/>
      <c r="BX68" s="575"/>
      <c r="BY68" s="575"/>
      <c r="BZ68" s="575"/>
      <c r="CA68" s="575"/>
      <c r="CB68" s="575"/>
      <c r="CC68" s="575"/>
      <c r="CD68" s="575"/>
      <c r="CE68" s="575"/>
      <c r="CF68" s="575"/>
      <c r="CG68" s="575"/>
      <c r="CH68" s="575"/>
      <c r="CI68" s="575"/>
      <c r="CJ68" s="575"/>
      <c r="CK68" s="575"/>
      <c r="CL68" s="575"/>
      <c r="CM68" s="575"/>
      <c r="CN68" s="575"/>
      <c r="CO68" s="575"/>
      <c r="CP68" s="575"/>
      <c r="CQ68" s="575"/>
      <c r="CR68" s="575"/>
      <c r="CS68" s="575"/>
      <c r="CT68" s="575"/>
      <c r="CU68" s="575"/>
      <c r="CV68" s="575"/>
      <c r="CW68" s="575"/>
      <c r="CX68" s="575"/>
      <c r="CY68" s="575"/>
      <c r="CZ68" s="575"/>
      <c r="DA68" s="575"/>
      <c r="DB68" s="575"/>
      <c r="DC68" s="575"/>
      <c r="DD68" s="575"/>
      <c r="DE68" s="575"/>
      <c r="DF68" s="575"/>
      <c r="DG68" s="575"/>
      <c r="DH68" s="575"/>
      <c r="DI68" s="575"/>
      <c r="DJ68" s="575"/>
      <c r="DK68" s="575"/>
      <c r="DL68" s="575"/>
      <c r="DM68" s="575"/>
      <c r="DN68" s="575"/>
      <c r="DO68" s="575"/>
      <c r="DP68" s="575"/>
      <c r="DQ68" s="575"/>
      <c r="DR68" s="575"/>
      <c r="DS68" s="575"/>
      <c r="DT68" s="575"/>
      <c r="DU68" s="575"/>
      <c r="DV68" s="575"/>
      <c r="DW68" s="575"/>
      <c r="DX68" s="575"/>
      <c r="DY68" s="575"/>
      <c r="DZ68" s="575"/>
      <c r="EA68" s="575"/>
      <c r="EB68" s="575"/>
      <c r="EC68" s="575"/>
      <c r="ED68" s="575"/>
      <c r="EE68" s="575"/>
      <c r="EF68" s="575"/>
      <c r="EG68" s="575"/>
      <c r="EH68" s="575"/>
      <c r="EI68" s="575"/>
      <c r="EJ68" s="575"/>
      <c r="EK68" s="575"/>
      <c r="EL68" s="575"/>
      <c r="EM68" s="575"/>
      <c r="EN68" s="575"/>
      <c r="EO68" s="575"/>
      <c r="EP68" s="575"/>
      <c r="EQ68" s="575"/>
      <c r="ER68" s="575"/>
      <c r="ES68" s="575"/>
      <c r="ET68" s="575"/>
      <c r="EU68" s="575"/>
      <c r="EV68" s="575"/>
      <c r="EW68" s="575"/>
      <c r="EX68" s="575"/>
      <c r="EY68" s="575"/>
      <c r="EZ68" s="575"/>
      <c r="FA68" s="575"/>
      <c r="FB68" s="575"/>
      <c r="FC68" s="575"/>
      <c r="FD68" s="575"/>
      <c r="FE68" s="575"/>
      <c r="FF68" s="575"/>
      <c r="FG68" s="575"/>
      <c r="FH68" s="575"/>
      <c r="FI68" s="575"/>
      <c r="FJ68" s="575"/>
      <c r="FK68" s="575"/>
      <c r="FL68" s="575"/>
      <c r="FM68" s="575"/>
      <c r="FN68" s="575"/>
      <c r="FO68" s="575"/>
      <c r="FP68" s="575"/>
      <c r="FQ68" s="575"/>
      <c r="FR68" s="575"/>
      <c r="FS68" s="575"/>
      <c r="FT68" s="575"/>
      <c r="FU68" s="575"/>
      <c r="FV68" s="575"/>
      <c r="FW68" s="575"/>
      <c r="FX68" s="575"/>
      <c r="FY68" s="575"/>
      <c r="FZ68" s="575"/>
      <c r="GA68" s="575"/>
      <c r="GB68" s="575"/>
      <c r="GC68" s="575"/>
      <c r="GD68" s="575"/>
      <c r="GE68" s="575"/>
      <c r="GF68" s="575"/>
      <c r="GG68" s="575"/>
    </row>
    <row r="69" spans="1:189" s="573" customFormat="1" ht="31.5">
      <c r="A69" s="589" t="s">
        <v>438</v>
      </c>
      <c r="B69" s="569" t="s">
        <v>30</v>
      </c>
      <c r="C69" s="569"/>
      <c r="D69" s="598"/>
      <c r="E69" s="568"/>
      <c r="F69" s="599"/>
      <c r="G69" s="589"/>
      <c r="H69" s="572">
        <f>H70</f>
        <v>0</v>
      </c>
      <c r="I69" s="572">
        <f t="shared" si="67"/>
        <v>0</v>
      </c>
      <c r="J69" s="572">
        <f t="shared" si="67"/>
        <v>0</v>
      </c>
      <c r="K69" s="573">
        <f t="shared" si="67"/>
        <v>0</v>
      </c>
      <c r="L69" s="573">
        <f t="shared" si="67"/>
        <v>0</v>
      </c>
      <c r="M69" s="573">
        <f t="shared" si="67"/>
        <v>0</v>
      </c>
      <c r="N69" s="573">
        <f t="shared" si="67"/>
        <v>18700</v>
      </c>
      <c r="O69" s="573">
        <f t="shared" si="67"/>
        <v>0</v>
      </c>
      <c r="P69" s="573">
        <f t="shared" si="67"/>
        <v>18700</v>
      </c>
      <c r="Q69" s="573">
        <f t="shared" si="67"/>
        <v>0</v>
      </c>
      <c r="R69" s="573">
        <f t="shared" si="67"/>
        <v>0</v>
      </c>
      <c r="S69" s="573">
        <f t="shared" si="67"/>
        <v>0</v>
      </c>
      <c r="T69" s="573">
        <f t="shared" si="67"/>
        <v>135500</v>
      </c>
      <c r="U69" s="573">
        <f t="shared" si="67"/>
        <v>0</v>
      </c>
      <c r="V69" s="573">
        <f t="shared" si="67"/>
        <v>0</v>
      </c>
      <c r="W69" s="573">
        <f t="shared" si="67"/>
        <v>18700</v>
      </c>
      <c r="X69" s="573">
        <f t="shared" si="67"/>
        <v>0</v>
      </c>
      <c r="Y69" s="573">
        <f t="shared" si="68"/>
        <v>0</v>
      </c>
      <c r="Z69" s="573">
        <f t="shared" si="68"/>
        <v>0</v>
      </c>
      <c r="AA69" s="573">
        <f t="shared" si="68"/>
        <v>0</v>
      </c>
      <c r="AB69" s="573">
        <f t="shared" si="68"/>
        <v>0</v>
      </c>
      <c r="AC69" s="573">
        <f t="shared" si="68"/>
        <v>0</v>
      </c>
      <c r="AD69" s="573">
        <f t="shared" si="68"/>
        <v>0</v>
      </c>
      <c r="AE69" s="573">
        <f t="shared" si="68"/>
        <v>0</v>
      </c>
      <c r="AF69" s="573">
        <f t="shared" si="68"/>
        <v>0</v>
      </c>
      <c r="AG69" s="573">
        <f t="shared" si="68"/>
        <v>0</v>
      </c>
      <c r="AH69" s="573">
        <f t="shared" si="68"/>
        <v>0</v>
      </c>
      <c r="AI69" s="573">
        <f t="shared" si="68"/>
        <v>0</v>
      </c>
      <c r="AJ69" s="573">
        <f t="shared" si="68"/>
        <v>0</v>
      </c>
      <c r="AK69" s="573">
        <f t="shared" si="68"/>
        <v>0</v>
      </c>
      <c r="AL69" s="573">
        <f t="shared" si="68"/>
        <v>-18700</v>
      </c>
      <c r="AM69" s="234">
        <f t="shared" si="68"/>
        <v>-18700</v>
      </c>
      <c r="AN69" s="572">
        <f t="shared" si="69"/>
        <v>0</v>
      </c>
      <c r="AO69" s="572">
        <f t="shared" si="69"/>
        <v>-18700</v>
      </c>
      <c r="AP69" s="572">
        <f t="shared" si="70"/>
        <v>0</v>
      </c>
      <c r="AQ69" s="572">
        <f t="shared" si="70"/>
        <v>0</v>
      </c>
      <c r="AR69" s="606"/>
      <c r="AS69" s="575"/>
      <c r="AT69" s="575"/>
      <c r="AU69" s="575"/>
      <c r="AV69" s="575"/>
      <c r="AW69" s="575"/>
      <c r="AX69" s="575"/>
      <c r="AY69" s="575"/>
      <c r="AZ69" s="575"/>
      <c r="BA69" s="575"/>
      <c r="BB69" s="575"/>
      <c r="BC69" s="575"/>
      <c r="BD69" s="575"/>
      <c r="BE69" s="575"/>
      <c r="BF69" s="575"/>
      <c r="BG69" s="575"/>
      <c r="BH69" s="575"/>
      <c r="BI69" s="575"/>
      <c r="BJ69" s="575"/>
      <c r="BK69" s="575"/>
      <c r="BL69" s="575"/>
      <c r="BM69" s="575"/>
      <c r="BN69" s="575"/>
      <c r="BO69" s="575"/>
      <c r="BP69" s="575"/>
      <c r="BQ69" s="575"/>
      <c r="BR69" s="575"/>
      <c r="BS69" s="575"/>
      <c r="BT69" s="575"/>
      <c r="BU69" s="575"/>
      <c r="BV69" s="575"/>
      <c r="BW69" s="575"/>
      <c r="BX69" s="575"/>
      <c r="BY69" s="575"/>
      <c r="BZ69" s="575"/>
      <c r="CA69" s="575"/>
      <c r="CB69" s="575"/>
      <c r="CC69" s="575"/>
      <c r="CD69" s="575"/>
      <c r="CE69" s="575"/>
      <c r="CF69" s="575"/>
      <c r="CG69" s="575"/>
      <c r="CH69" s="575"/>
      <c r="CI69" s="575"/>
      <c r="CJ69" s="575"/>
      <c r="CK69" s="575"/>
      <c r="CL69" s="575"/>
      <c r="CM69" s="575"/>
      <c r="CN69" s="575"/>
      <c r="CO69" s="575"/>
      <c r="CP69" s="575"/>
      <c r="CQ69" s="575"/>
      <c r="CR69" s="575"/>
      <c r="CS69" s="575"/>
      <c r="CT69" s="575"/>
      <c r="CU69" s="575"/>
      <c r="CV69" s="575"/>
      <c r="CW69" s="575"/>
      <c r="CX69" s="575"/>
      <c r="CY69" s="575"/>
      <c r="CZ69" s="575"/>
      <c r="DA69" s="575"/>
      <c r="DB69" s="575"/>
      <c r="DC69" s="575"/>
      <c r="DD69" s="575"/>
      <c r="DE69" s="575"/>
      <c r="DF69" s="575"/>
      <c r="DG69" s="575"/>
      <c r="DH69" s="575"/>
      <c r="DI69" s="575"/>
      <c r="DJ69" s="575"/>
      <c r="DK69" s="575"/>
      <c r="DL69" s="575"/>
      <c r="DM69" s="575"/>
      <c r="DN69" s="575"/>
      <c r="DO69" s="575"/>
      <c r="DP69" s="575"/>
      <c r="DQ69" s="575"/>
      <c r="DR69" s="575"/>
      <c r="DS69" s="575"/>
      <c r="DT69" s="575"/>
      <c r="DU69" s="575"/>
      <c r="DV69" s="575"/>
      <c r="DW69" s="575"/>
      <c r="DX69" s="575"/>
      <c r="DY69" s="575"/>
      <c r="DZ69" s="575"/>
      <c r="EA69" s="575"/>
      <c r="EB69" s="575"/>
      <c r="EC69" s="575"/>
      <c r="ED69" s="575"/>
      <c r="EE69" s="575"/>
      <c r="EF69" s="575"/>
      <c r="EG69" s="575"/>
      <c r="EH69" s="575"/>
      <c r="EI69" s="575"/>
      <c r="EJ69" s="575"/>
      <c r="EK69" s="575"/>
      <c r="EL69" s="575"/>
      <c r="EM69" s="575"/>
      <c r="EN69" s="575"/>
      <c r="EO69" s="575"/>
      <c r="EP69" s="575"/>
      <c r="EQ69" s="575"/>
      <c r="ER69" s="575"/>
      <c r="ES69" s="575"/>
      <c r="ET69" s="575"/>
      <c r="EU69" s="575"/>
      <c r="EV69" s="575"/>
      <c r="EW69" s="575"/>
      <c r="EX69" s="575"/>
      <c r="EY69" s="575"/>
      <c r="EZ69" s="575"/>
      <c r="FA69" s="575"/>
      <c r="FB69" s="575"/>
      <c r="FC69" s="575"/>
      <c r="FD69" s="575"/>
      <c r="FE69" s="575"/>
      <c r="FF69" s="575"/>
      <c r="FG69" s="575"/>
      <c r="FH69" s="575"/>
      <c r="FI69" s="575"/>
      <c r="FJ69" s="575"/>
      <c r="FK69" s="575"/>
      <c r="FL69" s="575"/>
      <c r="FM69" s="575"/>
      <c r="FN69" s="575"/>
      <c r="FO69" s="575"/>
      <c r="FP69" s="575"/>
      <c r="FQ69" s="575"/>
      <c r="FR69" s="575"/>
      <c r="FS69" s="575"/>
      <c r="FT69" s="575"/>
      <c r="FU69" s="575"/>
      <c r="FV69" s="575"/>
      <c r="FW69" s="575"/>
      <c r="FX69" s="575"/>
      <c r="FY69" s="575"/>
      <c r="FZ69" s="575"/>
      <c r="GA69" s="575"/>
      <c r="GB69" s="575"/>
      <c r="GC69" s="575"/>
      <c r="GD69" s="575"/>
      <c r="GE69" s="575"/>
      <c r="GF69" s="575"/>
      <c r="GG69" s="575"/>
    </row>
    <row r="70" spans="1:189" s="573" customFormat="1">
      <c r="A70" s="568"/>
      <c r="B70" s="569" t="s">
        <v>28</v>
      </c>
      <c r="C70" s="569"/>
      <c r="D70" s="598"/>
      <c r="E70" s="568"/>
      <c r="F70" s="599"/>
      <c r="G70" s="589"/>
      <c r="H70" s="572">
        <f>H71</f>
        <v>0</v>
      </c>
      <c r="I70" s="572">
        <f t="shared" si="67"/>
        <v>0</v>
      </c>
      <c r="J70" s="572">
        <f t="shared" si="67"/>
        <v>0</v>
      </c>
      <c r="K70" s="573">
        <f t="shared" si="67"/>
        <v>0</v>
      </c>
      <c r="L70" s="573">
        <f t="shared" si="67"/>
        <v>0</v>
      </c>
      <c r="M70" s="573">
        <f t="shared" si="67"/>
        <v>0</v>
      </c>
      <c r="N70" s="573">
        <f>SUM(N71:N73)</f>
        <v>18700</v>
      </c>
      <c r="O70" s="573">
        <f t="shared" ref="O70:AI70" si="71">SUM(O71:O73)</f>
        <v>0</v>
      </c>
      <c r="P70" s="573">
        <f t="shared" si="71"/>
        <v>18700</v>
      </c>
      <c r="Q70" s="573">
        <f t="shared" si="71"/>
        <v>0</v>
      </c>
      <c r="R70" s="573">
        <f t="shared" si="71"/>
        <v>0</v>
      </c>
      <c r="S70" s="573">
        <f t="shared" si="71"/>
        <v>0</v>
      </c>
      <c r="T70" s="573">
        <f t="shared" si="71"/>
        <v>135500</v>
      </c>
      <c r="U70" s="573">
        <f t="shared" si="71"/>
        <v>0</v>
      </c>
      <c r="V70" s="573">
        <f t="shared" si="71"/>
        <v>0</v>
      </c>
      <c r="W70" s="573">
        <f t="shared" si="71"/>
        <v>18700</v>
      </c>
      <c r="X70" s="573">
        <f t="shared" si="71"/>
        <v>0</v>
      </c>
      <c r="Y70" s="573">
        <f t="shared" si="71"/>
        <v>0</v>
      </c>
      <c r="Z70" s="573">
        <f t="shared" si="71"/>
        <v>0</v>
      </c>
      <c r="AA70" s="573">
        <f t="shared" si="71"/>
        <v>0</v>
      </c>
      <c r="AB70" s="573">
        <f t="shared" si="71"/>
        <v>0</v>
      </c>
      <c r="AC70" s="573">
        <f t="shared" si="71"/>
        <v>0</v>
      </c>
      <c r="AD70" s="573">
        <f t="shared" si="71"/>
        <v>0</v>
      </c>
      <c r="AE70" s="573">
        <f t="shared" si="71"/>
        <v>0</v>
      </c>
      <c r="AF70" s="573">
        <f t="shared" si="71"/>
        <v>0</v>
      </c>
      <c r="AG70" s="573">
        <f t="shared" si="71"/>
        <v>0</v>
      </c>
      <c r="AH70" s="573">
        <f t="shared" si="71"/>
        <v>0</v>
      </c>
      <c r="AI70" s="573">
        <f t="shared" si="71"/>
        <v>0</v>
      </c>
      <c r="AJ70" s="573">
        <f t="shared" ref="AJ70:AM70" si="72">SUM(AJ71:AJ73)</f>
        <v>0</v>
      </c>
      <c r="AK70" s="573">
        <f t="shared" si="72"/>
        <v>0</v>
      </c>
      <c r="AL70" s="573">
        <f t="shared" si="72"/>
        <v>-18700</v>
      </c>
      <c r="AM70" s="234">
        <f t="shared" si="72"/>
        <v>-18700</v>
      </c>
      <c r="AN70" s="572">
        <f t="shared" si="69"/>
        <v>0</v>
      </c>
      <c r="AO70" s="572">
        <f t="shared" si="69"/>
        <v>-18700</v>
      </c>
      <c r="AP70" s="572">
        <f t="shared" si="70"/>
        <v>0</v>
      </c>
      <c r="AQ70" s="572">
        <f t="shared" si="70"/>
        <v>0</v>
      </c>
      <c r="AR70" s="606"/>
      <c r="AS70" s="575"/>
      <c r="AT70" s="575"/>
      <c r="AU70" s="575"/>
      <c r="AV70" s="575"/>
      <c r="AW70" s="575"/>
      <c r="AX70" s="575"/>
      <c r="AY70" s="575"/>
      <c r="AZ70" s="575"/>
      <c r="BA70" s="575"/>
      <c r="BB70" s="575"/>
      <c r="BC70" s="575"/>
      <c r="BD70" s="575"/>
      <c r="BE70" s="575"/>
      <c r="BF70" s="575"/>
      <c r="BG70" s="575"/>
      <c r="BH70" s="575"/>
      <c r="BI70" s="575"/>
      <c r="BJ70" s="575"/>
      <c r="BK70" s="575"/>
      <c r="BL70" s="575"/>
      <c r="BM70" s="575"/>
      <c r="BN70" s="575"/>
      <c r="BO70" s="575"/>
      <c r="BP70" s="575"/>
      <c r="BQ70" s="575"/>
      <c r="BR70" s="575"/>
      <c r="BS70" s="575"/>
      <c r="BT70" s="575"/>
      <c r="BU70" s="575"/>
      <c r="BV70" s="575"/>
      <c r="BW70" s="575"/>
      <c r="BX70" s="575"/>
      <c r="BY70" s="575"/>
      <c r="BZ70" s="575"/>
      <c r="CA70" s="575"/>
      <c r="CB70" s="575"/>
      <c r="CC70" s="575"/>
      <c r="CD70" s="575"/>
      <c r="CE70" s="575"/>
      <c r="CF70" s="575"/>
      <c r="CG70" s="575"/>
      <c r="CH70" s="575"/>
      <c r="CI70" s="575"/>
      <c r="CJ70" s="575"/>
      <c r="CK70" s="575"/>
      <c r="CL70" s="575"/>
      <c r="CM70" s="575"/>
      <c r="CN70" s="575"/>
      <c r="CO70" s="575"/>
      <c r="CP70" s="575"/>
      <c r="CQ70" s="575"/>
      <c r="CR70" s="575"/>
      <c r="CS70" s="575"/>
      <c r="CT70" s="575"/>
      <c r="CU70" s="575"/>
      <c r="CV70" s="575"/>
      <c r="CW70" s="575"/>
      <c r="CX70" s="575"/>
      <c r="CY70" s="575"/>
      <c r="CZ70" s="575"/>
      <c r="DA70" s="575"/>
      <c r="DB70" s="575"/>
      <c r="DC70" s="575"/>
      <c r="DD70" s="575"/>
      <c r="DE70" s="575"/>
      <c r="DF70" s="575"/>
      <c r="DG70" s="575"/>
      <c r="DH70" s="575"/>
      <c r="DI70" s="575"/>
      <c r="DJ70" s="575"/>
      <c r="DK70" s="575"/>
      <c r="DL70" s="575"/>
      <c r="DM70" s="575"/>
      <c r="DN70" s="575"/>
      <c r="DO70" s="575"/>
      <c r="DP70" s="575"/>
      <c r="DQ70" s="575"/>
      <c r="DR70" s="575"/>
      <c r="DS70" s="575"/>
      <c r="DT70" s="575"/>
      <c r="DU70" s="575"/>
      <c r="DV70" s="575"/>
      <c r="DW70" s="575"/>
      <c r="DX70" s="575"/>
      <c r="DY70" s="575"/>
      <c r="DZ70" s="575"/>
      <c r="EA70" s="575"/>
      <c r="EB70" s="575"/>
      <c r="EC70" s="575"/>
      <c r="ED70" s="575"/>
      <c r="EE70" s="575"/>
      <c r="EF70" s="575"/>
      <c r="EG70" s="575"/>
      <c r="EH70" s="575"/>
      <c r="EI70" s="575"/>
      <c r="EJ70" s="575"/>
      <c r="EK70" s="575"/>
      <c r="EL70" s="575"/>
      <c r="EM70" s="575"/>
      <c r="EN70" s="575"/>
      <c r="EO70" s="575"/>
      <c r="EP70" s="575"/>
      <c r="EQ70" s="575"/>
      <c r="ER70" s="575"/>
      <c r="ES70" s="575"/>
      <c r="ET70" s="575"/>
      <c r="EU70" s="575"/>
      <c r="EV70" s="575"/>
      <c r="EW70" s="575"/>
      <c r="EX70" s="575"/>
      <c r="EY70" s="575"/>
      <c r="EZ70" s="575"/>
      <c r="FA70" s="575"/>
      <c r="FB70" s="575"/>
      <c r="FC70" s="575"/>
      <c r="FD70" s="575"/>
      <c r="FE70" s="575"/>
      <c r="FF70" s="575"/>
      <c r="FG70" s="575"/>
      <c r="FH70" s="575"/>
      <c r="FI70" s="575"/>
      <c r="FJ70" s="575"/>
      <c r="FK70" s="575"/>
      <c r="FL70" s="575"/>
      <c r="FM70" s="575"/>
      <c r="FN70" s="575"/>
      <c r="FO70" s="575"/>
      <c r="FP70" s="575"/>
      <c r="FQ70" s="575"/>
      <c r="FR70" s="575"/>
      <c r="FS70" s="575"/>
      <c r="FT70" s="575"/>
      <c r="FU70" s="575"/>
      <c r="FV70" s="575"/>
      <c r="FW70" s="575"/>
      <c r="FX70" s="575"/>
      <c r="FY70" s="575"/>
      <c r="FZ70" s="575"/>
      <c r="GA70" s="575"/>
      <c r="GB70" s="575"/>
      <c r="GC70" s="575"/>
      <c r="GD70" s="575"/>
      <c r="GE70" s="575"/>
      <c r="GF70" s="575"/>
      <c r="GG70" s="575"/>
    </row>
    <row r="71" spans="1:189" s="573" customFormat="1" ht="82.5" hidden="1" customHeight="1">
      <c r="A71" s="576"/>
      <c r="B71" s="577"/>
      <c r="C71" s="577"/>
      <c r="D71" s="341"/>
      <c r="E71" s="341"/>
      <c r="F71" s="605"/>
      <c r="G71" s="341"/>
      <c r="H71" s="574"/>
      <c r="I71" s="595"/>
      <c r="J71" s="595"/>
      <c r="K71" s="595"/>
      <c r="L71" s="595"/>
      <c r="M71" s="595"/>
      <c r="N71" s="574"/>
      <c r="O71" s="632"/>
      <c r="P71" s="632"/>
      <c r="Q71" s="595"/>
      <c r="R71" s="632"/>
      <c r="S71" s="632"/>
      <c r="T71" s="604"/>
      <c r="U71" s="632"/>
      <c r="V71" s="632"/>
      <c r="W71" s="632"/>
      <c r="X71" s="604"/>
      <c r="Y71" s="632"/>
      <c r="Z71" s="632"/>
      <c r="AA71" s="632"/>
      <c r="AB71" s="632"/>
      <c r="AC71" s="632"/>
      <c r="AD71" s="574"/>
      <c r="AE71" s="574"/>
      <c r="AF71" s="574"/>
      <c r="AG71" s="574"/>
      <c r="AH71" s="574"/>
      <c r="AI71" s="574"/>
      <c r="AJ71" s="574"/>
      <c r="AK71" s="626"/>
      <c r="AL71" s="572"/>
      <c r="AM71" s="371"/>
      <c r="AN71" s="574"/>
      <c r="AO71" s="574"/>
      <c r="AP71" s="574"/>
      <c r="AQ71" s="574"/>
      <c r="AR71" s="626"/>
      <c r="AS71" s="575"/>
      <c r="AT71" s="575"/>
      <c r="AU71" s="575"/>
      <c r="AV71" s="575"/>
      <c r="AW71" s="575"/>
      <c r="AX71" s="575"/>
      <c r="AY71" s="575"/>
      <c r="AZ71" s="575"/>
      <c r="BA71" s="575"/>
      <c r="BB71" s="575"/>
      <c r="BC71" s="575"/>
      <c r="BD71" s="575"/>
      <c r="BE71" s="575"/>
      <c r="BF71" s="575"/>
      <c r="BG71" s="575"/>
      <c r="BH71" s="575"/>
      <c r="BI71" s="575"/>
      <c r="BJ71" s="575"/>
      <c r="BK71" s="575"/>
      <c r="BL71" s="575"/>
      <c r="BM71" s="575"/>
      <c r="BN71" s="575"/>
      <c r="BO71" s="575"/>
      <c r="BP71" s="575"/>
      <c r="BQ71" s="575"/>
      <c r="BR71" s="575"/>
      <c r="BS71" s="575"/>
      <c r="BT71" s="575"/>
      <c r="BU71" s="575"/>
      <c r="BV71" s="575"/>
      <c r="BW71" s="575"/>
      <c r="BX71" s="575"/>
      <c r="BY71" s="575"/>
      <c r="BZ71" s="575"/>
      <c r="CA71" s="575"/>
      <c r="CB71" s="575"/>
      <c r="CC71" s="575"/>
      <c r="CD71" s="575"/>
      <c r="CE71" s="575"/>
      <c r="CF71" s="575"/>
      <c r="CG71" s="575"/>
      <c r="CH71" s="575"/>
      <c r="CI71" s="575"/>
      <c r="CJ71" s="575"/>
      <c r="CK71" s="575"/>
      <c r="CL71" s="575"/>
      <c r="CM71" s="575"/>
      <c r="CN71" s="575"/>
      <c r="CO71" s="575"/>
      <c r="CP71" s="575"/>
      <c r="CQ71" s="575"/>
      <c r="CR71" s="575"/>
      <c r="CS71" s="575"/>
      <c r="CT71" s="575"/>
      <c r="CU71" s="575"/>
      <c r="CV71" s="575"/>
      <c r="CW71" s="575"/>
      <c r="CX71" s="575"/>
      <c r="CY71" s="575"/>
      <c r="CZ71" s="575"/>
      <c r="DA71" s="575"/>
      <c r="DB71" s="575"/>
      <c r="DC71" s="575"/>
      <c r="DD71" s="575"/>
      <c r="DE71" s="575"/>
      <c r="DF71" s="575"/>
      <c r="DG71" s="575"/>
      <c r="DH71" s="575"/>
      <c r="DI71" s="575"/>
      <c r="DJ71" s="575"/>
      <c r="DK71" s="575"/>
      <c r="DL71" s="575"/>
      <c r="DM71" s="575"/>
      <c r="DN71" s="575"/>
      <c r="DO71" s="575"/>
      <c r="DP71" s="575"/>
      <c r="DQ71" s="575"/>
      <c r="DR71" s="575"/>
      <c r="DS71" s="575"/>
      <c r="DT71" s="575"/>
      <c r="DU71" s="575"/>
      <c r="DV71" s="575"/>
      <c r="DW71" s="575"/>
      <c r="DX71" s="575"/>
      <c r="DY71" s="575"/>
      <c r="DZ71" s="575"/>
      <c r="EA71" s="575"/>
      <c r="EB71" s="575"/>
      <c r="EC71" s="575"/>
      <c r="ED71" s="575"/>
      <c r="EE71" s="575"/>
      <c r="EF71" s="575"/>
      <c r="EG71" s="575"/>
      <c r="EH71" s="575"/>
      <c r="EI71" s="575"/>
      <c r="EJ71" s="575"/>
      <c r="EK71" s="575"/>
      <c r="EL71" s="575"/>
      <c r="EM71" s="575"/>
      <c r="EN71" s="575"/>
      <c r="EO71" s="575"/>
      <c r="EP71" s="575"/>
      <c r="EQ71" s="575"/>
      <c r="ER71" s="575"/>
      <c r="ES71" s="575"/>
      <c r="ET71" s="575"/>
      <c r="EU71" s="575"/>
      <c r="EV71" s="575"/>
      <c r="EW71" s="575"/>
      <c r="EX71" s="575"/>
      <c r="EY71" s="575"/>
      <c r="EZ71" s="575"/>
      <c r="FA71" s="575"/>
      <c r="FB71" s="575"/>
      <c r="FC71" s="575"/>
      <c r="FD71" s="575"/>
      <c r="FE71" s="575"/>
      <c r="FF71" s="575"/>
      <c r="FG71" s="575"/>
      <c r="FH71" s="575"/>
      <c r="FI71" s="575"/>
      <c r="FJ71" s="575"/>
      <c r="FK71" s="575"/>
      <c r="FL71" s="575"/>
      <c r="FM71" s="575"/>
      <c r="FN71" s="575"/>
      <c r="FO71" s="575"/>
      <c r="FP71" s="575"/>
      <c r="FQ71" s="575"/>
      <c r="FR71" s="575"/>
      <c r="FS71" s="575"/>
      <c r="FT71" s="575"/>
      <c r="FU71" s="575"/>
      <c r="FV71" s="575"/>
      <c r="FW71" s="575"/>
      <c r="FX71" s="575"/>
      <c r="FY71" s="575"/>
      <c r="FZ71" s="575"/>
      <c r="GA71" s="575"/>
      <c r="GB71" s="575"/>
      <c r="GC71" s="575"/>
      <c r="GD71" s="575"/>
      <c r="GE71" s="575"/>
      <c r="GF71" s="575"/>
      <c r="GG71" s="575"/>
    </row>
    <row r="72" spans="1:189" s="573" customFormat="1" ht="47.25">
      <c r="A72" s="568"/>
      <c r="B72" s="577" t="s">
        <v>372</v>
      </c>
      <c r="C72" s="577">
        <v>1</v>
      </c>
      <c r="D72" s="341"/>
      <c r="E72" s="341" t="s">
        <v>234</v>
      </c>
      <c r="F72" s="341"/>
      <c r="G72" s="341" t="s">
        <v>373</v>
      </c>
      <c r="H72" s="574">
        <v>74475</v>
      </c>
      <c r="I72" s="595"/>
      <c r="J72" s="595">
        <v>0</v>
      </c>
      <c r="K72" s="595"/>
      <c r="L72" s="595"/>
      <c r="M72" s="595">
        <f>N72+T72</f>
        <v>67000</v>
      </c>
      <c r="N72" s="574">
        <f>O72+P72</f>
        <v>3000</v>
      </c>
      <c r="O72" s="632"/>
      <c r="P72" s="604">
        <v>3000</v>
      </c>
      <c r="Q72" s="595">
        <f>R72+S72</f>
        <v>0</v>
      </c>
      <c r="R72" s="632"/>
      <c r="S72" s="632"/>
      <c r="T72" s="595">
        <v>64000</v>
      </c>
      <c r="U72" s="632"/>
      <c r="V72" s="632"/>
      <c r="W72" s="604">
        <f>P72</f>
        <v>3000</v>
      </c>
      <c r="X72" s="632"/>
      <c r="Y72" s="632"/>
      <c r="Z72" s="632"/>
      <c r="AA72" s="632"/>
      <c r="AB72" s="632"/>
      <c r="AC72" s="632"/>
      <c r="AD72" s="574">
        <f t="shared" ref="AD72:AD73" si="73">AE72+AF72+AH72+AI72</f>
        <v>0</v>
      </c>
      <c r="AE72" s="574">
        <f>O72+V72-U72</f>
        <v>0</v>
      </c>
      <c r="AF72" s="574">
        <f>P72+X72-W72</f>
        <v>0</v>
      </c>
      <c r="AG72" s="574"/>
      <c r="AH72" s="574">
        <f>R72+Z72-Y72</f>
        <v>0</v>
      </c>
      <c r="AI72" s="574">
        <f>S72+AB72-AA72</f>
        <v>0</v>
      </c>
      <c r="AJ72" s="574"/>
      <c r="AK72" s="1174"/>
      <c r="AL72" s="572">
        <f t="shared" si="24"/>
        <v>-3000</v>
      </c>
      <c r="AM72" s="371">
        <f t="shared" ref="AM72:AM73" si="74">AN72+AO72+AP72+AQ72</f>
        <v>-3000</v>
      </c>
      <c r="AN72" s="574">
        <f t="shared" ref="AN72:AO76" si="75">AE72-O72</f>
        <v>0</v>
      </c>
      <c r="AO72" s="574">
        <f t="shared" si="75"/>
        <v>-3000</v>
      </c>
      <c r="AP72" s="574">
        <f t="shared" ref="AP72:AQ76" si="76">AH72-R72</f>
        <v>0</v>
      </c>
      <c r="AQ72" s="574">
        <f t="shared" si="76"/>
        <v>0</v>
      </c>
      <c r="AR72" s="1174" t="s">
        <v>430</v>
      </c>
      <c r="AS72" s="575"/>
      <c r="AT72" s="575"/>
      <c r="AU72" s="575"/>
      <c r="AV72" s="575"/>
      <c r="AW72" s="575"/>
      <c r="AX72" s="575"/>
      <c r="AY72" s="575"/>
      <c r="AZ72" s="575"/>
      <c r="BA72" s="575"/>
      <c r="BB72" s="575"/>
      <c r="BC72" s="575"/>
      <c r="BD72" s="575"/>
      <c r="BE72" s="575"/>
      <c r="BF72" s="575"/>
      <c r="BG72" s="575"/>
      <c r="BH72" s="575"/>
      <c r="BI72" s="575"/>
      <c r="BJ72" s="575"/>
      <c r="BK72" s="575"/>
      <c r="BL72" s="575"/>
      <c r="BM72" s="575"/>
      <c r="BN72" s="575"/>
      <c r="BO72" s="575"/>
      <c r="BP72" s="575"/>
      <c r="BQ72" s="575"/>
      <c r="BR72" s="575"/>
      <c r="BS72" s="575"/>
      <c r="BT72" s="575"/>
      <c r="BU72" s="575"/>
      <c r="BV72" s="575"/>
      <c r="BW72" s="575"/>
      <c r="BX72" s="575"/>
      <c r="BY72" s="575"/>
      <c r="BZ72" s="575"/>
      <c r="CA72" s="575"/>
      <c r="CB72" s="575"/>
      <c r="CC72" s="575"/>
      <c r="CD72" s="575"/>
      <c r="CE72" s="575"/>
      <c r="CF72" s="575"/>
      <c r="CG72" s="575"/>
      <c r="CH72" s="575"/>
      <c r="CI72" s="575"/>
      <c r="CJ72" s="575"/>
      <c r="CK72" s="575"/>
      <c r="CL72" s="575"/>
      <c r="CM72" s="575"/>
      <c r="CN72" s="575"/>
      <c r="CO72" s="575"/>
      <c r="CP72" s="575"/>
      <c r="CQ72" s="575"/>
      <c r="CR72" s="575"/>
      <c r="CS72" s="575"/>
      <c r="CT72" s="575"/>
      <c r="CU72" s="575"/>
      <c r="CV72" s="575"/>
      <c r="CW72" s="575"/>
      <c r="CX72" s="575"/>
      <c r="CY72" s="575"/>
      <c r="CZ72" s="575"/>
      <c r="DA72" s="575"/>
      <c r="DB72" s="575"/>
      <c r="DC72" s="575"/>
      <c r="DD72" s="575"/>
      <c r="DE72" s="575"/>
      <c r="DF72" s="575"/>
      <c r="DG72" s="575"/>
      <c r="DH72" s="575"/>
      <c r="DI72" s="575"/>
      <c r="DJ72" s="575"/>
      <c r="DK72" s="575"/>
      <c r="DL72" s="575"/>
      <c r="DM72" s="575"/>
      <c r="DN72" s="575"/>
      <c r="DO72" s="575"/>
      <c r="DP72" s="575"/>
      <c r="DQ72" s="575"/>
      <c r="DR72" s="575"/>
      <c r="DS72" s="575"/>
      <c r="DT72" s="575"/>
      <c r="DU72" s="575"/>
      <c r="DV72" s="575"/>
      <c r="DW72" s="575"/>
      <c r="DX72" s="575"/>
      <c r="DY72" s="575"/>
      <c r="DZ72" s="575"/>
      <c r="EA72" s="575"/>
      <c r="EB72" s="575"/>
      <c r="EC72" s="575"/>
      <c r="ED72" s="575"/>
      <c r="EE72" s="575"/>
      <c r="EF72" s="575"/>
      <c r="EG72" s="575"/>
      <c r="EH72" s="575"/>
      <c r="EI72" s="575"/>
      <c r="EJ72" s="575"/>
      <c r="EK72" s="575"/>
      <c r="EL72" s="575"/>
      <c r="EM72" s="575"/>
      <c r="EN72" s="575"/>
      <c r="EO72" s="575"/>
      <c r="EP72" s="575"/>
      <c r="EQ72" s="575"/>
      <c r="ER72" s="575"/>
      <c r="ES72" s="575"/>
      <c r="ET72" s="575"/>
      <c r="EU72" s="575"/>
      <c r="EV72" s="575"/>
      <c r="EW72" s="575"/>
      <c r="EX72" s="575"/>
      <c r="EY72" s="575"/>
      <c r="EZ72" s="575"/>
      <c r="FA72" s="575"/>
      <c r="FB72" s="575"/>
      <c r="FC72" s="575"/>
      <c r="FD72" s="575"/>
      <c r="FE72" s="575"/>
      <c r="FF72" s="575"/>
      <c r="FG72" s="575"/>
      <c r="FH72" s="575"/>
      <c r="FI72" s="575"/>
      <c r="FJ72" s="575"/>
      <c r="FK72" s="575"/>
      <c r="FL72" s="575"/>
      <c r="FM72" s="575"/>
      <c r="FN72" s="575"/>
      <c r="FO72" s="575"/>
      <c r="FP72" s="575"/>
      <c r="FQ72" s="575"/>
      <c r="FR72" s="575"/>
      <c r="FS72" s="575"/>
      <c r="FT72" s="575"/>
      <c r="FU72" s="575"/>
      <c r="FV72" s="575"/>
      <c r="FW72" s="575"/>
      <c r="FX72" s="575"/>
      <c r="FY72" s="575"/>
      <c r="FZ72" s="575"/>
      <c r="GA72" s="575"/>
      <c r="GB72" s="575"/>
      <c r="GC72" s="575"/>
      <c r="GD72" s="575"/>
      <c r="GE72" s="575"/>
      <c r="GF72" s="575"/>
      <c r="GG72" s="575"/>
    </row>
    <row r="73" spans="1:189" s="573" customFormat="1" ht="31.5">
      <c r="A73" s="568"/>
      <c r="B73" s="577" t="s">
        <v>374</v>
      </c>
      <c r="C73" s="577">
        <v>1</v>
      </c>
      <c r="D73" s="341"/>
      <c r="E73" s="341" t="s">
        <v>245</v>
      </c>
      <c r="F73" s="341"/>
      <c r="G73" s="341" t="s">
        <v>375</v>
      </c>
      <c r="H73" s="574">
        <v>96908</v>
      </c>
      <c r="I73" s="595"/>
      <c r="J73" s="595"/>
      <c r="K73" s="595"/>
      <c r="L73" s="595"/>
      <c r="M73" s="595">
        <f>N73+T73</f>
        <v>87200</v>
      </c>
      <c r="N73" s="574">
        <f>O73+P73</f>
        <v>15700</v>
      </c>
      <c r="O73" s="632"/>
      <c r="P73" s="604">
        <v>15700</v>
      </c>
      <c r="Q73" s="595">
        <f>R73+S73</f>
        <v>0</v>
      </c>
      <c r="R73" s="632"/>
      <c r="S73" s="632"/>
      <c r="T73" s="595">
        <v>71500</v>
      </c>
      <c r="U73" s="632"/>
      <c r="V73" s="632"/>
      <c r="W73" s="604">
        <f>P73</f>
        <v>15700</v>
      </c>
      <c r="X73" s="632"/>
      <c r="Y73" s="632"/>
      <c r="Z73" s="632"/>
      <c r="AA73" s="632"/>
      <c r="AB73" s="632"/>
      <c r="AC73" s="632"/>
      <c r="AD73" s="574">
        <f t="shared" si="73"/>
        <v>0</v>
      </c>
      <c r="AE73" s="574">
        <f>O73+V73-U73</f>
        <v>0</v>
      </c>
      <c r="AF73" s="574">
        <f>P73+X73-W73</f>
        <v>0</v>
      </c>
      <c r="AG73" s="574"/>
      <c r="AH73" s="574">
        <f>R73+Z73-Y73</f>
        <v>0</v>
      </c>
      <c r="AI73" s="574">
        <f>S73+AB73-AA73</f>
        <v>0</v>
      </c>
      <c r="AJ73" s="574"/>
      <c r="AK73" s="1174"/>
      <c r="AL73" s="572">
        <f t="shared" si="24"/>
        <v>-15700</v>
      </c>
      <c r="AM73" s="371">
        <f t="shared" si="74"/>
        <v>-15700</v>
      </c>
      <c r="AN73" s="574">
        <f t="shared" si="75"/>
        <v>0</v>
      </c>
      <c r="AO73" s="574">
        <f t="shared" si="75"/>
        <v>-15700</v>
      </c>
      <c r="AP73" s="574">
        <f t="shared" si="76"/>
        <v>0</v>
      </c>
      <c r="AQ73" s="574">
        <f t="shared" si="76"/>
        <v>0</v>
      </c>
      <c r="AR73" s="1174"/>
      <c r="AS73" s="575"/>
      <c r="AT73" s="575"/>
      <c r="AU73" s="575"/>
      <c r="AV73" s="575"/>
      <c r="AW73" s="575"/>
      <c r="AX73" s="575"/>
      <c r="AY73" s="575"/>
      <c r="AZ73" s="575"/>
      <c r="BA73" s="575"/>
      <c r="BB73" s="575"/>
      <c r="BC73" s="575"/>
      <c r="BD73" s="575"/>
      <c r="BE73" s="575"/>
      <c r="BF73" s="575"/>
      <c r="BG73" s="575"/>
      <c r="BH73" s="575"/>
      <c r="BI73" s="575"/>
      <c r="BJ73" s="575"/>
      <c r="BK73" s="575"/>
      <c r="BL73" s="575"/>
      <c r="BM73" s="575"/>
      <c r="BN73" s="575"/>
      <c r="BO73" s="575"/>
      <c r="BP73" s="575"/>
      <c r="BQ73" s="575"/>
      <c r="BR73" s="575"/>
      <c r="BS73" s="575"/>
      <c r="BT73" s="575"/>
      <c r="BU73" s="575"/>
      <c r="BV73" s="575"/>
      <c r="BW73" s="575"/>
      <c r="BX73" s="575"/>
      <c r="BY73" s="575"/>
      <c r="BZ73" s="575"/>
      <c r="CA73" s="575"/>
      <c r="CB73" s="575"/>
      <c r="CC73" s="575"/>
      <c r="CD73" s="575"/>
      <c r="CE73" s="575"/>
      <c r="CF73" s="575"/>
      <c r="CG73" s="575"/>
      <c r="CH73" s="575"/>
      <c r="CI73" s="575"/>
      <c r="CJ73" s="575"/>
      <c r="CK73" s="575"/>
      <c r="CL73" s="575"/>
      <c r="CM73" s="575"/>
      <c r="CN73" s="575"/>
      <c r="CO73" s="575"/>
      <c r="CP73" s="575"/>
      <c r="CQ73" s="575"/>
      <c r="CR73" s="575"/>
      <c r="CS73" s="575"/>
      <c r="CT73" s="575"/>
      <c r="CU73" s="575"/>
      <c r="CV73" s="575"/>
      <c r="CW73" s="575"/>
      <c r="CX73" s="575"/>
      <c r="CY73" s="575"/>
      <c r="CZ73" s="575"/>
      <c r="DA73" s="575"/>
      <c r="DB73" s="575"/>
      <c r="DC73" s="575"/>
      <c r="DD73" s="575"/>
      <c r="DE73" s="575"/>
      <c r="DF73" s="575"/>
      <c r="DG73" s="575"/>
      <c r="DH73" s="575"/>
      <c r="DI73" s="575"/>
      <c r="DJ73" s="575"/>
      <c r="DK73" s="575"/>
      <c r="DL73" s="575"/>
      <c r="DM73" s="575"/>
      <c r="DN73" s="575"/>
      <c r="DO73" s="575"/>
      <c r="DP73" s="575"/>
      <c r="DQ73" s="575"/>
      <c r="DR73" s="575"/>
      <c r="DS73" s="575"/>
      <c r="DT73" s="575"/>
      <c r="DU73" s="575"/>
      <c r="DV73" s="575"/>
      <c r="DW73" s="575"/>
      <c r="DX73" s="575"/>
      <c r="DY73" s="575"/>
      <c r="DZ73" s="575"/>
      <c r="EA73" s="575"/>
      <c r="EB73" s="575"/>
      <c r="EC73" s="575"/>
      <c r="ED73" s="575"/>
      <c r="EE73" s="575"/>
      <c r="EF73" s="575"/>
      <c r="EG73" s="575"/>
      <c r="EH73" s="575"/>
      <c r="EI73" s="575"/>
      <c r="EJ73" s="575"/>
      <c r="EK73" s="575"/>
      <c r="EL73" s="575"/>
      <c r="EM73" s="575"/>
      <c r="EN73" s="575"/>
      <c r="EO73" s="575"/>
      <c r="EP73" s="575"/>
      <c r="EQ73" s="575"/>
      <c r="ER73" s="575"/>
      <c r="ES73" s="575"/>
      <c r="ET73" s="575"/>
      <c r="EU73" s="575"/>
      <c r="EV73" s="575"/>
      <c r="EW73" s="575"/>
      <c r="EX73" s="575"/>
      <c r="EY73" s="575"/>
      <c r="EZ73" s="575"/>
      <c r="FA73" s="575"/>
      <c r="FB73" s="575"/>
      <c r="FC73" s="575"/>
      <c r="FD73" s="575"/>
      <c r="FE73" s="575"/>
      <c r="FF73" s="575"/>
      <c r="FG73" s="575"/>
      <c r="FH73" s="575"/>
      <c r="FI73" s="575"/>
      <c r="FJ73" s="575"/>
      <c r="FK73" s="575"/>
      <c r="FL73" s="575"/>
      <c r="FM73" s="575"/>
      <c r="FN73" s="575"/>
      <c r="FO73" s="575"/>
      <c r="FP73" s="575"/>
      <c r="FQ73" s="575"/>
      <c r="FR73" s="575"/>
      <c r="FS73" s="575"/>
      <c r="FT73" s="575"/>
      <c r="FU73" s="575"/>
      <c r="FV73" s="575"/>
      <c r="FW73" s="575"/>
      <c r="FX73" s="575"/>
      <c r="FY73" s="575"/>
      <c r="FZ73" s="575"/>
      <c r="GA73" s="575"/>
      <c r="GB73" s="575"/>
      <c r="GC73" s="575"/>
      <c r="GD73" s="575"/>
      <c r="GE73" s="575"/>
      <c r="GF73" s="575"/>
      <c r="GG73" s="575"/>
    </row>
    <row r="74" spans="1:189" s="587" customFormat="1" ht="31.5">
      <c r="A74" s="580" t="s">
        <v>34</v>
      </c>
      <c r="B74" s="585" t="s">
        <v>54</v>
      </c>
      <c r="C74" s="585"/>
      <c r="D74" s="633"/>
      <c r="E74" s="634"/>
      <c r="F74" s="586"/>
      <c r="G74" s="635"/>
      <c r="H74" s="636">
        <f>H75+H81</f>
        <v>51106</v>
      </c>
      <c r="I74" s="636">
        <f t="shared" ref="I74:AI74" si="77">I75+I81</f>
        <v>0</v>
      </c>
      <c r="J74" s="636">
        <f t="shared" si="77"/>
        <v>0</v>
      </c>
      <c r="K74" s="636">
        <f t="shared" si="77"/>
        <v>0</v>
      </c>
      <c r="L74" s="636">
        <f t="shared" si="77"/>
        <v>0</v>
      </c>
      <c r="M74" s="636">
        <f t="shared" si="77"/>
        <v>0</v>
      </c>
      <c r="N74" s="636">
        <f t="shared" si="77"/>
        <v>0</v>
      </c>
      <c r="O74" s="636">
        <f t="shared" si="77"/>
        <v>0</v>
      </c>
      <c r="P74" s="636">
        <f t="shared" si="77"/>
        <v>0</v>
      </c>
      <c r="Q74" s="636">
        <f t="shared" si="77"/>
        <v>0</v>
      </c>
      <c r="R74" s="636">
        <f t="shared" si="77"/>
        <v>3000</v>
      </c>
      <c r="S74" s="636">
        <f t="shared" si="77"/>
        <v>0</v>
      </c>
      <c r="T74" s="636">
        <f t="shared" si="77"/>
        <v>0</v>
      </c>
      <c r="U74" s="636">
        <f t="shared" si="77"/>
        <v>0</v>
      </c>
      <c r="V74" s="636">
        <f t="shared" si="77"/>
        <v>0</v>
      </c>
      <c r="W74" s="636">
        <f t="shared" si="77"/>
        <v>0</v>
      </c>
      <c r="X74" s="636">
        <f t="shared" si="77"/>
        <v>322</v>
      </c>
      <c r="Y74" s="636">
        <f t="shared" si="77"/>
        <v>322</v>
      </c>
      <c r="Z74" s="636">
        <f t="shared" si="77"/>
        <v>0</v>
      </c>
      <c r="AA74" s="636">
        <f t="shared" si="77"/>
        <v>0</v>
      </c>
      <c r="AB74" s="636">
        <f t="shared" si="77"/>
        <v>0</v>
      </c>
      <c r="AC74" s="636">
        <f t="shared" si="77"/>
        <v>0</v>
      </c>
      <c r="AD74" s="636">
        <f t="shared" si="77"/>
        <v>2678</v>
      </c>
      <c r="AE74" s="636">
        <f t="shared" si="77"/>
        <v>0</v>
      </c>
      <c r="AF74" s="636">
        <f t="shared" si="77"/>
        <v>0</v>
      </c>
      <c r="AG74" s="636">
        <f t="shared" si="77"/>
        <v>0</v>
      </c>
      <c r="AH74" s="636">
        <f t="shared" si="77"/>
        <v>2678</v>
      </c>
      <c r="AI74" s="636">
        <f t="shared" si="77"/>
        <v>0</v>
      </c>
      <c r="AJ74" s="636">
        <f t="shared" ref="AJ74:AM74" si="78">AJ75+AJ81</f>
        <v>0</v>
      </c>
      <c r="AK74" s="636">
        <f t="shared" si="78"/>
        <v>0</v>
      </c>
      <c r="AL74" s="636">
        <f t="shared" si="78"/>
        <v>-322</v>
      </c>
      <c r="AM74" s="372">
        <f t="shared" si="78"/>
        <v>-322</v>
      </c>
      <c r="AN74" s="582">
        <f t="shared" si="75"/>
        <v>0</v>
      </c>
      <c r="AO74" s="582">
        <f t="shared" si="75"/>
        <v>0</v>
      </c>
      <c r="AP74" s="582">
        <f t="shared" si="76"/>
        <v>-322</v>
      </c>
      <c r="AQ74" s="582">
        <f t="shared" si="76"/>
        <v>0</v>
      </c>
      <c r="AR74" s="608"/>
      <c r="AS74" s="584"/>
      <c r="AT74" s="584"/>
      <c r="AU74" s="584"/>
      <c r="AV74" s="584"/>
      <c r="AW74" s="584"/>
      <c r="AX74" s="584"/>
      <c r="AY74" s="584"/>
      <c r="AZ74" s="584"/>
      <c r="BA74" s="584"/>
      <c r="BB74" s="584"/>
      <c r="BC74" s="584"/>
      <c r="BD74" s="584"/>
      <c r="BE74" s="584"/>
      <c r="BF74" s="584"/>
      <c r="BG74" s="584"/>
      <c r="BH74" s="584"/>
      <c r="BI74" s="584"/>
      <c r="BJ74" s="584"/>
      <c r="BK74" s="584"/>
      <c r="BL74" s="584"/>
      <c r="BM74" s="584"/>
      <c r="BN74" s="584"/>
      <c r="BO74" s="584"/>
      <c r="BP74" s="584"/>
      <c r="BQ74" s="584"/>
      <c r="BR74" s="584"/>
      <c r="BS74" s="584"/>
      <c r="BT74" s="584"/>
      <c r="BU74" s="584"/>
      <c r="BV74" s="584"/>
      <c r="BW74" s="584"/>
      <c r="BX74" s="584"/>
      <c r="BY74" s="584"/>
      <c r="BZ74" s="584"/>
      <c r="CA74" s="584"/>
      <c r="CB74" s="584"/>
      <c r="CC74" s="584"/>
      <c r="CD74" s="584"/>
      <c r="CE74" s="584"/>
      <c r="CF74" s="584"/>
      <c r="CG74" s="584"/>
      <c r="CH74" s="584"/>
      <c r="CI74" s="584"/>
      <c r="CJ74" s="584"/>
      <c r="CK74" s="584"/>
      <c r="CL74" s="584"/>
      <c r="CM74" s="584"/>
      <c r="CN74" s="584"/>
      <c r="CO74" s="584"/>
      <c r="CP74" s="584"/>
      <c r="CQ74" s="584"/>
      <c r="CR74" s="584"/>
      <c r="CS74" s="584"/>
      <c r="CT74" s="584"/>
      <c r="CU74" s="584"/>
      <c r="CV74" s="584"/>
      <c r="CW74" s="584"/>
      <c r="CX74" s="584"/>
      <c r="CY74" s="584"/>
      <c r="CZ74" s="584"/>
      <c r="DA74" s="584"/>
      <c r="DB74" s="584"/>
      <c r="DC74" s="584"/>
      <c r="DD74" s="584"/>
      <c r="DE74" s="584"/>
      <c r="DF74" s="584"/>
      <c r="DG74" s="584"/>
      <c r="DH74" s="584"/>
      <c r="DI74" s="584"/>
      <c r="DJ74" s="584"/>
      <c r="DK74" s="584"/>
      <c r="DL74" s="584"/>
      <c r="DM74" s="584"/>
      <c r="DN74" s="584"/>
      <c r="DO74" s="584"/>
      <c r="DP74" s="584"/>
      <c r="DQ74" s="584"/>
      <c r="DR74" s="584"/>
      <c r="DS74" s="584"/>
      <c r="DT74" s="584"/>
      <c r="DU74" s="584"/>
      <c r="DV74" s="584"/>
      <c r="DW74" s="584"/>
      <c r="DX74" s="584"/>
      <c r="DY74" s="584"/>
      <c r="DZ74" s="584"/>
      <c r="EA74" s="584"/>
      <c r="EB74" s="584"/>
      <c r="EC74" s="584"/>
      <c r="ED74" s="584"/>
      <c r="EE74" s="584"/>
      <c r="EF74" s="584"/>
      <c r="EG74" s="584"/>
      <c r="EH74" s="584"/>
      <c r="EI74" s="584"/>
      <c r="EJ74" s="584"/>
      <c r="EK74" s="584"/>
      <c r="EL74" s="584"/>
      <c r="EM74" s="584"/>
      <c r="EN74" s="584"/>
      <c r="EO74" s="584"/>
      <c r="EP74" s="584"/>
      <c r="EQ74" s="584"/>
      <c r="ER74" s="584"/>
      <c r="ES74" s="584"/>
      <c r="ET74" s="584"/>
      <c r="EU74" s="584"/>
      <c r="EV74" s="584"/>
      <c r="EW74" s="584"/>
      <c r="EX74" s="584"/>
      <c r="EY74" s="584"/>
      <c r="EZ74" s="584"/>
      <c r="FA74" s="584"/>
      <c r="FB74" s="584"/>
      <c r="FC74" s="584"/>
      <c r="FD74" s="584"/>
      <c r="FE74" s="584"/>
      <c r="FF74" s="584"/>
      <c r="FG74" s="584"/>
      <c r="FH74" s="584"/>
      <c r="FI74" s="584"/>
      <c r="FJ74" s="584"/>
      <c r="FK74" s="584"/>
      <c r="FL74" s="584"/>
      <c r="FM74" s="584"/>
      <c r="FN74" s="584"/>
      <c r="FO74" s="584"/>
      <c r="FP74" s="584"/>
      <c r="FQ74" s="584"/>
      <c r="FR74" s="584"/>
      <c r="FS74" s="584"/>
      <c r="FT74" s="584"/>
      <c r="FU74" s="584"/>
      <c r="FV74" s="584"/>
      <c r="FW74" s="584"/>
      <c r="FX74" s="584"/>
      <c r="FY74" s="584"/>
      <c r="FZ74" s="584"/>
      <c r="GA74" s="584"/>
      <c r="GB74" s="584"/>
      <c r="GC74" s="584"/>
      <c r="GD74" s="584"/>
      <c r="GE74" s="584"/>
      <c r="GF74" s="584"/>
      <c r="GG74" s="584"/>
    </row>
    <row r="75" spans="1:189" s="587" customFormat="1" ht="31.5">
      <c r="A75" s="580" t="s">
        <v>435</v>
      </c>
      <c r="B75" s="590" t="s">
        <v>216</v>
      </c>
      <c r="C75" s="590"/>
      <c r="D75" s="633"/>
      <c r="E75" s="634"/>
      <c r="F75" s="586"/>
      <c r="G75" s="635"/>
      <c r="H75" s="636">
        <f>H76+H79</f>
        <v>51106</v>
      </c>
      <c r="I75" s="636">
        <f t="shared" ref="I75:AI75" si="79">I76+I79</f>
        <v>0</v>
      </c>
      <c r="J75" s="636">
        <f t="shared" si="79"/>
        <v>0</v>
      </c>
      <c r="K75" s="636">
        <f t="shared" si="79"/>
        <v>0</v>
      </c>
      <c r="L75" s="636">
        <f t="shared" si="79"/>
        <v>0</v>
      </c>
      <c r="M75" s="636">
        <f t="shared" si="79"/>
        <v>0</v>
      </c>
      <c r="N75" s="636">
        <f t="shared" si="79"/>
        <v>0</v>
      </c>
      <c r="O75" s="636">
        <f t="shared" si="79"/>
        <v>0</v>
      </c>
      <c r="P75" s="636">
        <f t="shared" si="79"/>
        <v>0</v>
      </c>
      <c r="Q75" s="636">
        <f t="shared" si="79"/>
        <v>0</v>
      </c>
      <c r="R75" s="636">
        <f t="shared" si="79"/>
        <v>3000</v>
      </c>
      <c r="S75" s="636">
        <f t="shared" si="79"/>
        <v>0</v>
      </c>
      <c r="T75" s="636">
        <f t="shared" si="79"/>
        <v>0</v>
      </c>
      <c r="U75" s="636">
        <f t="shared" si="79"/>
        <v>0</v>
      </c>
      <c r="V75" s="636">
        <f t="shared" si="79"/>
        <v>0</v>
      </c>
      <c r="W75" s="636">
        <f t="shared" si="79"/>
        <v>0</v>
      </c>
      <c r="X75" s="636">
        <f t="shared" si="79"/>
        <v>322</v>
      </c>
      <c r="Y75" s="636">
        <f t="shared" si="79"/>
        <v>322</v>
      </c>
      <c r="Z75" s="636">
        <f t="shared" si="79"/>
        <v>0</v>
      </c>
      <c r="AA75" s="636">
        <f t="shared" si="79"/>
        <v>0</v>
      </c>
      <c r="AB75" s="636">
        <f t="shared" si="79"/>
        <v>0</v>
      </c>
      <c r="AC75" s="636">
        <f t="shared" si="79"/>
        <v>0</v>
      </c>
      <c r="AD75" s="636">
        <f t="shared" si="79"/>
        <v>2678</v>
      </c>
      <c r="AE75" s="636">
        <f t="shared" si="79"/>
        <v>0</v>
      </c>
      <c r="AF75" s="636">
        <f t="shared" si="79"/>
        <v>0</v>
      </c>
      <c r="AG75" s="636">
        <f t="shared" si="79"/>
        <v>0</v>
      </c>
      <c r="AH75" s="636">
        <f t="shared" si="79"/>
        <v>2678</v>
      </c>
      <c r="AI75" s="636">
        <f t="shared" si="79"/>
        <v>0</v>
      </c>
      <c r="AJ75" s="636">
        <f t="shared" ref="AJ75:AM75" si="80">AJ76+AJ79</f>
        <v>0</v>
      </c>
      <c r="AK75" s="636">
        <f t="shared" si="80"/>
        <v>0</v>
      </c>
      <c r="AL75" s="636">
        <f t="shared" si="80"/>
        <v>-322</v>
      </c>
      <c r="AM75" s="372">
        <f t="shared" si="80"/>
        <v>-322</v>
      </c>
      <c r="AN75" s="582">
        <f t="shared" si="75"/>
        <v>0</v>
      </c>
      <c r="AO75" s="582">
        <f t="shared" si="75"/>
        <v>0</v>
      </c>
      <c r="AP75" s="582">
        <f t="shared" si="76"/>
        <v>-322</v>
      </c>
      <c r="AQ75" s="582">
        <f t="shared" si="76"/>
        <v>0</v>
      </c>
      <c r="AR75" s="608"/>
      <c r="AS75" s="584"/>
      <c r="AT75" s="584"/>
      <c r="AU75" s="584"/>
      <c r="AV75" s="584"/>
      <c r="AW75" s="584"/>
      <c r="AX75" s="584"/>
      <c r="AY75" s="584"/>
      <c r="AZ75" s="584"/>
      <c r="BA75" s="584"/>
      <c r="BB75" s="584"/>
      <c r="BC75" s="584"/>
      <c r="BD75" s="584"/>
      <c r="BE75" s="584"/>
      <c r="BF75" s="584"/>
      <c r="BG75" s="584"/>
      <c r="BH75" s="584"/>
      <c r="BI75" s="584"/>
      <c r="BJ75" s="584"/>
      <c r="BK75" s="584"/>
      <c r="BL75" s="584"/>
      <c r="BM75" s="584"/>
      <c r="BN75" s="584"/>
      <c r="BO75" s="584"/>
      <c r="BP75" s="584"/>
      <c r="BQ75" s="584"/>
      <c r="BR75" s="584"/>
      <c r="BS75" s="584"/>
      <c r="BT75" s="584"/>
      <c r="BU75" s="584"/>
      <c r="BV75" s="584"/>
      <c r="BW75" s="584"/>
      <c r="BX75" s="584"/>
      <c r="BY75" s="584"/>
      <c r="BZ75" s="584"/>
      <c r="CA75" s="584"/>
      <c r="CB75" s="584"/>
      <c r="CC75" s="584"/>
      <c r="CD75" s="584"/>
      <c r="CE75" s="584"/>
      <c r="CF75" s="584"/>
      <c r="CG75" s="584"/>
      <c r="CH75" s="584"/>
      <c r="CI75" s="584"/>
      <c r="CJ75" s="584"/>
      <c r="CK75" s="584"/>
      <c r="CL75" s="584"/>
      <c r="CM75" s="584"/>
      <c r="CN75" s="584"/>
      <c r="CO75" s="584"/>
      <c r="CP75" s="584"/>
      <c r="CQ75" s="584"/>
      <c r="CR75" s="584"/>
      <c r="CS75" s="584"/>
      <c r="CT75" s="584"/>
      <c r="CU75" s="584"/>
      <c r="CV75" s="584"/>
      <c r="CW75" s="584"/>
      <c r="CX75" s="584"/>
      <c r="CY75" s="584"/>
      <c r="CZ75" s="584"/>
      <c r="DA75" s="584"/>
      <c r="DB75" s="584"/>
      <c r="DC75" s="584"/>
      <c r="DD75" s="584"/>
      <c r="DE75" s="584"/>
      <c r="DF75" s="584"/>
      <c r="DG75" s="584"/>
      <c r="DH75" s="584"/>
      <c r="DI75" s="584"/>
      <c r="DJ75" s="584"/>
      <c r="DK75" s="584"/>
      <c r="DL75" s="584"/>
      <c r="DM75" s="584"/>
      <c r="DN75" s="584"/>
      <c r="DO75" s="584"/>
      <c r="DP75" s="584"/>
      <c r="DQ75" s="584"/>
      <c r="DR75" s="584"/>
      <c r="DS75" s="584"/>
      <c r="DT75" s="584"/>
      <c r="DU75" s="584"/>
      <c r="DV75" s="584"/>
      <c r="DW75" s="584"/>
      <c r="DX75" s="584"/>
      <c r="DY75" s="584"/>
      <c r="DZ75" s="584"/>
      <c r="EA75" s="584"/>
      <c r="EB75" s="584"/>
      <c r="EC75" s="584"/>
      <c r="ED75" s="584"/>
      <c r="EE75" s="584"/>
      <c r="EF75" s="584"/>
      <c r="EG75" s="584"/>
      <c r="EH75" s="584"/>
      <c r="EI75" s="584"/>
      <c r="EJ75" s="584"/>
      <c r="EK75" s="584"/>
      <c r="EL75" s="584"/>
      <c r="EM75" s="584"/>
      <c r="EN75" s="584"/>
      <c r="EO75" s="584"/>
      <c r="EP75" s="584"/>
      <c r="EQ75" s="584"/>
      <c r="ER75" s="584"/>
      <c r="ES75" s="584"/>
      <c r="ET75" s="584"/>
      <c r="EU75" s="584"/>
      <c r="EV75" s="584"/>
      <c r="EW75" s="584"/>
      <c r="EX75" s="584"/>
      <c r="EY75" s="584"/>
      <c r="EZ75" s="584"/>
      <c r="FA75" s="584"/>
      <c r="FB75" s="584"/>
      <c r="FC75" s="584"/>
      <c r="FD75" s="584"/>
      <c r="FE75" s="584"/>
      <c r="FF75" s="584"/>
      <c r="FG75" s="584"/>
      <c r="FH75" s="584"/>
      <c r="FI75" s="584"/>
      <c r="FJ75" s="584"/>
      <c r="FK75" s="584"/>
      <c r="FL75" s="584"/>
      <c r="FM75" s="584"/>
      <c r="FN75" s="584"/>
      <c r="FO75" s="584"/>
      <c r="FP75" s="584"/>
      <c r="FQ75" s="584"/>
      <c r="FR75" s="584"/>
      <c r="FS75" s="584"/>
      <c r="FT75" s="584"/>
      <c r="FU75" s="584"/>
      <c r="FV75" s="584"/>
      <c r="FW75" s="584"/>
      <c r="FX75" s="584"/>
      <c r="FY75" s="584"/>
      <c r="FZ75" s="584"/>
      <c r="GA75" s="584"/>
      <c r="GB75" s="584"/>
      <c r="GC75" s="584"/>
      <c r="GD75" s="584"/>
      <c r="GE75" s="584"/>
      <c r="GF75" s="584"/>
      <c r="GG75" s="584"/>
    </row>
    <row r="76" spans="1:189" s="587" customFormat="1" ht="17.25">
      <c r="A76" s="580"/>
      <c r="B76" s="590" t="s">
        <v>28</v>
      </c>
      <c r="C76" s="590"/>
      <c r="D76" s="633"/>
      <c r="E76" s="634"/>
      <c r="F76" s="586"/>
      <c r="G76" s="635"/>
      <c r="H76" s="636">
        <f>H77+H78</f>
        <v>0</v>
      </c>
      <c r="I76" s="636">
        <f t="shared" ref="I76:AI76" si="81">I77+I78</f>
        <v>0</v>
      </c>
      <c r="J76" s="636">
        <f t="shared" si="81"/>
        <v>0</v>
      </c>
      <c r="K76" s="636">
        <f t="shared" si="81"/>
        <v>0</v>
      </c>
      <c r="L76" s="636">
        <f t="shared" si="81"/>
        <v>0</v>
      </c>
      <c r="M76" s="636">
        <f t="shared" si="81"/>
        <v>0</v>
      </c>
      <c r="N76" s="636">
        <f t="shared" si="81"/>
        <v>0</v>
      </c>
      <c r="O76" s="636">
        <f t="shared" si="81"/>
        <v>0</v>
      </c>
      <c r="P76" s="636">
        <f t="shared" si="81"/>
        <v>0</v>
      </c>
      <c r="Q76" s="636">
        <f t="shared" si="81"/>
        <v>0</v>
      </c>
      <c r="R76" s="636">
        <f t="shared" si="81"/>
        <v>0</v>
      </c>
      <c r="S76" s="636">
        <f t="shared" si="81"/>
        <v>0</v>
      </c>
      <c r="T76" s="636">
        <f t="shared" si="81"/>
        <v>0</v>
      </c>
      <c r="U76" s="636">
        <f t="shared" si="81"/>
        <v>0</v>
      </c>
      <c r="V76" s="636">
        <f t="shared" si="81"/>
        <v>0</v>
      </c>
      <c r="W76" s="636">
        <f t="shared" si="81"/>
        <v>0</v>
      </c>
      <c r="X76" s="636">
        <f t="shared" si="81"/>
        <v>0</v>
      </c>
      <c r="Y76" s="636">
        <f t="shared" si="81"/>
        <v>0</v>
      </c>
      <c r="Z76" s="636">
        <f t="shared" si="81"/>
        <v>0</v>
      </c>
      <c r="AA76" s="636">
        <f t="shared" si="81"/>
        <v>0</v>
      </c>
      <c r="AB76" s="636">
        <f t="shared" si="81"/>
        <v>0</v>
      </c>
      <c r="AC76" s="636">
        <f t="shared" si="81"/>
        <v>0</v>
      </c>
      <c r="AD76" s="636">
        <f t="shared" si="81"/>
        <v>0</v>
      </c>
      <c r="AE76" s="636">
        <f t="shared" si="81"/>
        <v>0</v>
      </c>
      <c r="AF76" s="636">
        <f t="shared" si="81"/>
        <v>0</v>
      </c>
      <c r="AG76" s="636">
        <f t="shared" si="81"/>
        <v>0</v>
      </c>
      <c r="AH76" s="636">
        <f t="shared" si="81"/>
        <v>0</v>
      </c>
      <c r="AI76" s="636">
        <f t="shared" si="81"/>
        <v>0</v>
      </c>
      <c r="AJ76" s="636">
        <f t="shared" ref="AJ76:AM76" si="82">AJ77+AJ78</f>
        <v>0</v>
      </c>
      <c r="AK76" s="636">
        <f t="shared" si="82"/>
        <v>0</v>
      </c>
      <c r="AL76" s="636">
        <f t="shared" si="82"/>
        <v>0</v>
      </c>
      <c r="AM76" s="372">
        <f t="shared" si="82"/>
        <v>0</v>
      </c>
      <c r="AN76" s="582">
        <f t="shared" si="75"/>
        <v>0</v>
      </c>
      <c r="AO76" s="582">
        <f t="shared" si="75"/>
        <v>0</v>
      </c>
      <c r="AP76" s="582">
        <f t="shared" si="76"/>
        <v>0</v>
      </c>
      <c r="AQ76" s="582">
        <f t="shared" si="76"/>
        <v>0</v>
      </c>
      <c r="AR76" s="608"/>
      <c r="AS76" s="584"/>
      <c r="AT76" s="584"/>
      <c r="AU76" s="584"/>
      <c r="AV76" s="584"/>
      <c r="AW76" s="584"/>
      <c r="AX76" s="584"/>
      <c r="AY76" s="584"/>
      <c r="AZ76" s="584"/>
      <c r="BA76" s="584"/>
      <c r="BB76" s="584"/>
      <c r="BC76" s="584"/>
      <c r="BD76" s="584"/>
      <c r="BE76" s="584"/>
      <c r="BF76" s="584"/>
      <c r="BG76" s="584"/>
      <c r="BH76" s="584"/>
      <c r="BI76" s="584"/>
      <c r="BJ76" s="584"/>
      <c r="BK76" s="584"/>
      <c r="BL76" s="584"/>
      <c r="BM76" s="584"/>
      <c r="BN76" s="584"/>
      <c r="BO76" s="584"/>
      <c r="BP76" s="584"/>
      <c r="BQ76" s="584"/>
      <c r="BR76" s="584"/>
      <c r="BS76" s="584"/>
      <c r="BT76" s="584"/>
      <c r="BU76" s="584"/>
      <c r="BV76" s="584"/>
      <c r="BW76" s="584"/>
      <c r="BX76" s="584"/>
      <c r="BY76" s="584"/>
      <c r="BZ76" s="584"/>
      <c r="CA76" s="584"/>
      <c r="CB76" s="584"/>
      <c r="CC76" s="584"/>
      <c r="CD76" s="584"/>
      <c r="CE76" s="584"/>
      <c r="CF76" s="584"/>
      <c r="CG76" s="584"/>
      <c r="CH76" s="584"/>
      <c r="CI76" s="584"/>
      <c r="CJ76" s="584"/>
      <c r="CK76" s="584"/>
      <c r="CL76" s="584"/>
      <c r="CM76" s="584"/>
      <c r="CN76" s="584"/>
      <c r="CO76" s="584"/>
      <c r="CP76" s="584"/>
      <c r="CQ76" s="584"/>
      <c r="CR76" s="584"/>
      <c r="CS76" s="584"/>
      <c r="CT76" s="584"/>
      <c r="CU76" s="584"/>
      <c r="CV76" s="584"/>
      <c r="CW76" s="584"/>
      <c r="CX76" s="584"/>
      <c r="CY76" s="584"/>
      <c r="CZ76" s="584"/>
      <c r="DA76" s="584"/>
      <c r="DB76" s="584"/>
      <c r="DC76" s="584"/>
      <c r="DD76" s="584"/>
      <c r="DE76" s="584"/>
      <c r="DF76" s="584"/>
      <c r="DG76" s="584"/>
      <c r="DH76" s="584"/>
      <c r="DI76" s="584"/>
      <c r="DJ76" s="584"/>
      <c r="DK76" s="584"/>
      <c r="DL76" s="584"/>
      <c r="DM76" s="584"/>
      <c r="DN76" s="584"/>
      <c r="DO76" s="584"/>
      <c r="DP76" s="584"/>
      <c r="DQ76" s="584"/>
      <c r="DR76" s="584"/>
      <c r="DS76" s="584"/>
      <c r="DT76" s="584"/>
      <c r="DU76" s="584"/>
      <c r="DV76" s="584"/>
      <c r="DW76" s="584"/>
      <c r="DX76" s="584"/>
      <c r="DY76" s="584"/>
      <c r="DZ76" s="584"/>
      <c r="EA76" s="584"/>
      <c r="EB76" s="584"/>
      <c r="EC76" s="584"/>
      <c r="ED76" s="584"/>
      <c r="EE76" s="584"/>
      <c r="EF76" s="584"/>
      <c r="EG76" s="584"/>
      <c r="EH76" s="584"/>
      <c r="EI76" s="584"/>
      <c r="EJ76" s="584"/>
      <c r="EK76" s="584"/>
      <c r="EL76" s="584"/>
      <c r="EM76" s="584"/>
      <c r="EN76" s="584"/>
      <c r="EO76" s="584"/>
      <c r="EP76" s="584"/>
      <c r="EQ76" s="584"/>
      <c r="ER76" s="584"/>
      <c r="ES76" s="584"/>
      <c r="ET76" s="584"/>
      <c r="EU76" s="584"/>
      <c r="EV76" s="584"/>
      <c r="EW76" s="584"/>
      <c r="EX76" s="584"/>
      <c r="EY76" s="584"/>
      <c r="EZ76" s="584"/>
      <c r="FA76" s="584"/>
      <c r="FB76" s="584"/>
      <c r="FC76" s="584"/>
      <c r="FD76" s="584"/>
      <c r="FE76" s="584"/>
      <c r="FF76" s="584"/>
      <c r="FG76" s="584"/>
      <c r="FH76" s="584"/>
      <c r="FI76" s="584"/>
      <c r="FJ76" s="584"/>
      <c r="FK76" s="584"/>
      <c r="FL76" s="584"/>
      <c r="FM76" s="584"/>
      <c r="FN76" s="584"/>
      <c r="FO76" s="584"/>
      <c r="FP76" s="584"/>
      <c r="FQ76" s="584"/>
      <c r="FR76" s="584"/>
      <c r="FS76" s="584"/>
      <c r="FT76" s="584"/>
      <c r="FU76" s="584"/>
      <c r="FV76" s="584"/>
      <c r="FW76" s="584"/>
      <c r="FX76" s="584"/>
      <c r="FY76" s="584"/>
      <c r="FZ76" s="584"/>
      <c r="GA76" s="584"/>
      <c r="GB76" s="584"/>
      <c r="GC76" s="584"/>
      <c r="GD76" s="584"/>
      <c r="GE76" s="584"/>
      <c r="GF76" s="584"/>
      <c r="GG76" s="584"/>
    </row>
    <row r="77" spans="1:189" s="595" customFormat="1" ht="130.5" hidden="1" customHeight="1">
      <c r="A77" s="576"/>
      <c r="B77" s="637"/>
      <c r="C77" s="637"/>
      <c r="D77" s="638"/>
      <c r="E77" s="341"/>
      <c r="F77" s="638"/>
      <c r="G77" s="639"/>
      <c r="H77" s="640"/>
      <c r="I77" s="604"/>
      <c r="L77" s="604"/>
      <c r="M77" s="604"/>
      <c r="N77" s="574"/>
      <c r="O77" s="604"/>
      <c r="R77" s="604"/>
      <c r="S77" s="604"/>
      <c r="U77" s="604"/>
      <c r="V77" s="604"/>
      <c r="W77" s="604"/>
      <c r="X77" s="604"/>
      <c r="Y77" s="604"/>
      <c r="Z77" s="604"/>
      <c r="AA77" s="604"/>
      <c r="AB77" s="604"/>
      <c r="AC77" s="604"/>
      <c r="AD77" s="574"/>
      <c r="AE77" s="574"/>
      <c r="AG77" s="574"/>
      <c r="AH77" s="574"/>
      <c r="AI77" s="574"/>
      <c r="AJ77" s="574"/>
      <c r="AK77" s="574"/>
      <c r="AL77" s="574"/>
      <c r="AM77" s="246"/>
      <c r="AN77" s="574"/>
      <c r="AO77" s="574"/>
      <c r="AP77" s="574"/>
      <c r="AQ77" s="574"/>
      <c r="AR77" s="641"/>
      <c r="AS77" s="596"/>
      <c r="AT77" s="596"/>
      <c r="AU77" s="596"/>
      <c r="AV77" s="596"/>
      <c r="AW77" s="596"/>
      <c r="AX77" s="596"/>
      <c r="AY77" s="596"/>
      <c r="AZ77" s="596"/>
      <c r="BA77" s="596"/>
      <c r="BB77" s="596"/>
      <c r="BC77" s="596"/>
      <c r="BD77" s="596"/>
      <c r="BE77" s="596"/>
      <c r="BF77" s="596"/>
      <c r="BG77" s="596"/>
      <c r="BH77" s="596"/>
      <c r="BI77" s="596"/>
      <c r="BJ77" s="596"/>
      <c r="BK77" s="596"/>
      <c r="BL77" s="596"/>
      <c r="BM77" s="596"/>
      <c r="BN77" s="596"/>
      <c r="BO77" s="596"/>
      <c r="BP77" s="596"/>
      <c r="BQ77" s="596"/>
      <c r="BR77" s="596"/>
      <c r="BS77" s="596"/>
      <c r="BT77" s="596"/>
      <c r="BU77" s="596"/>
      <c r="BV77" s="596"/>
      <c r="BW77" s="596"/>
      <c r="BX77" s="596"/>
      <c r="BY77" s="596"/>
      <c r="BZ77" s="596"/>
      <c r="CA77" s="596"/>
      <c r="CB77" s="596"/>
      <c r="CC77" s="596"/>
      <c r="CD77" s="596"/>
      <c r="CE77" s="596"/>
      <c r="CF77" s="596"/>
      <c r="CG77" s="596"/>
      <c r="CH77" s="596"/>
      <c r="CI77" s="596"/>
      <c r="CJ77" s="596"/>
      <c r="CK77" s="596"/>
      <c r="CL77" s="596"/>
      <c r="CM77" s="596"/>
      <c r="CN77" s="596"/>
      <c r="CO77" s="596"/>
      <c r="CP77" s="596"/>
      <c r="CQ77" s="596"/>
      <c r="CR77" s="596"/>
      <c r="CS77" s="596"/>
      <c r="CT77" s="596"/>
      <c r="CU77" s="596"/>
      <c r="CV77" s="596"/>
      <c r="CW77" s="596"/>
      <c r="CX77" s="596"/>
      <c r="CY77" s="596"/>
      <c r="CZ77" s="596"/>
      <c r="DA77" s="596"/>
      <c r="DB77" s="596"/>
      <c r="DC77" s="596"/>
      <c r="DD77" s="596"/>
      <c r="DE77" s="596"/>
      <c r="DF77" s="596"/>
      <c r="DG77" s="596"/>
      <c r="DH77" s="596"/>
      <c r="DI77" s="596"/>
      <c r="DJ77" s="596"/>
      <c r="DK77" s="596"/>
      <c r="DL77" s="596"/>
      <c r="DM77" s="596"/>
      <c r="DN77" s="596"/>
      <c r="DO77" s="596"/>
      <c r="DP77" s="596"/>
      <c r="DQ77" s="596"/>
      <c r="DR77" s="596"/>
      <c r="DS77" s="596"/>
      <c r="DT77" s="596"/>
      <c r="DU77" s="596"/>
      <c r="DV77" s="596"/>
      <c r="DW77" s="596"/>
      <c r="DX77" s="596"/>
      <c r="DY77" s="596"/>
      <c r="DZ77" s="596"/>
      <c r="EA77" s="596"/>
      <c r="EB77" s="596"/>
      <c r="EC77" s="596"/>
      <c r="ED77" s="596"/>
      <c r="EE77" s="596"/>
      <c r="EF77" s="596"/>
      <c r="EG77" s="596"/>
      <c r="EH77" s="596"/>
      <c r="EI77" s="596"/>
      <c r="EJ77" s="596"/>
      <c r="EK77" s="596"/>
      <c r="EL77" s="596"/>
      <c r="EM77" s="596"/>
      <c r="EN77" s="596"/>
      <c r="EO77" s="596"/>
      <c r="EP77" s="596"/>
      <c r="EQ77" s="596"/>
      <c r="ER77" s="596"/>
      <c r="ES77" s="596"/>
      <c r="ET77" s="596"/>
      <c r="EU77" s="596"/>
      <c r="EV77" s="596"/>
      <c r="EW77" s="596"/>
      <c r="EX77" s="596"/>
      <c r="EY77" s="596"/>
      <c r="EZ77" s="596"/>
      <c r="FA77" s="596"/>
      <c r="FB77" s="596"/>
      <c r="FC77" s="596"/>
      <c r="FD77" s="596"/>
      <c r="FE77" s="596"/>
      <c r="FF77" s="596"/>
      <c r="FG77" s="596"/>
      <c r="FH77" s="596"/>
      <c r="FI77" s="596"/>
      <c r="FJ77" s="596"/>
      <c r="FK77" s="596"/>
      <c r="FL77" s="596"/>
      <c r="FM77" s="596"/>
      <c r="FN77" s="596"/>
      <c r="FO77" s="596"/>
      <c r="FP77" s="596"/>
      <c r="FQ77" s="596"/>
      <c r="FR77" s="596"/>
      <c r="FS77" s="596"/>
      <c r="FT77" s="596"/>
      <c r="FU77" s="596"/>
      <c r="FV77" s="596"/>
      <c r="FW77" s="596"/>
      <c r="FX77" s="596"/>
      <c r="FY77" s="596"/>
      <c r="FZ77" s="596"/>
      <c r="GA77" s="596"/>
      <c r="GB77" s="596"/>
      <c r="GC77" s="596"/>
      <c r="GD77" s="596"/>
      <c r="GE77" s="596"/>
      <c r="GF77" s="596"/>
      <c r="GG77" s="596"/>
    </row>
    <row r="78" spans="1:189" s="595" customFormat="1" hidden="1">
      <c r="A78" s="576"/>
      <c r="B78" s="660"/>
      <c r="C78" s="660"/>
      <c r="D78" s="355"/>
      <c r="E78" s="659"/>
      <c r="F78" s="621"/>
      <c r="G78" s="621"/>
      <c r="H78" s="661"/>
      <c r="I78" s="341"/>
      <c r="J78" s="341"/>
      <c r="K78" s="604"/>
      <c r="L78" s="604"/>
      <c r="M78" s="604"/>
      <c r="N78" s="574"/>
      <c r="O78" s="604"/>
      <c r="P78" s="604"/>
      <c r="R78" s="604"/>
      <c r="S78" s="604"/>
      <c r="U78" s="604"/>
      <c r="V78" s="604"/>
      <c r="W78" s="604"/>
      <c r="X78" s="604"/>
      <c r="Y78" s="604"/>
      <c r="Z78" s="604"/>
      <c r="AA78" s="604"/>
      <c r="AB78" s="604"/>
      <c r="AC78" s="604"/>
      <c r="AD78" s="574"/>
      <c r="AE78" s="574"/>
      <c r="AF78" s="574"/>
      <c r="AG78" s="574"/>
      <c r="AH78" s="574"/>
      <c r="AI78" s="574"/>
      <c r="AJ78" s="574"/>
      <c r="AK78" s="574"/>
      <c r="AL78" s="574"/>
      <c r="AM78" s="246"/>
      <c r="AN78" s="574"/>
      <c r="AO78" s="574"/>
      <c r="AP78" s="574"/>
      <c r="AQ78" s="574"/>
      <c r="AR78" s="643"/>
      <c r="AS78" s="596"/>
      <c r="AT78" s="596"/>
      <c r="AU78" s="596"/>
      <c r="AV78" s="596"/>
      <c r="AW78" s="596"/>
      <c r="AX78" s="596"/>
      <c r="AY78" s="596"/>
      <c r="AZ78" s="596"/>
      <c r="BA78" s="596"/>
      <c r="BB78" s="596"/>
      <c r="BC78" s="596"/>
      <c r="BD78" s="596"/>
      <c r="BE78" s="596"/>
      <c r="BF78" s="596"/>
      <c r="BG78" s="596"/>
      <c r="BH78" s="596"/>
      <c r="BI78" s="596"/>
      <c r="BJ78" s="596"/>
      <c r="BK78" s="596"/>
      <c r="BL78" s="596"/>
      <c r="BM78" s="596"/>
      <c r="BN78" s="596"/>
      <c r="BO78" s="596"/>
      <c r="BP78" s="596"/>
      <c r="BQ78" s="596"/>
      <c r="BR78" s="596"/>
      <c r="BS78" s="596"/>
      <c r="BT78" s="596"/>
      <c r="BU78" s="596"/>
      <c r="BV78" s="596"/>
      <c r="BW78" s="596"/>
      <c r="BX78" s="596"/>
      <c r="BY78" s="596"/>
      <c r="BZ78" s="596"/>
      <c r="CA78" s="596"/>
      <c r="CB78" s="596"/>
      <c r="CC78" s="596"/>
      <c r="CD78" s="596"/>
      <c r="CE78" s="596"/>
      <c r="CF78" s="596"/>
      <c r="CG78" s="596"/>
      <c r="CH78" s="596"/>
      <c r="CI78" s="596"/>
      <c r="CJ78" s="596"/>
      <c r="CK78" s="596"/>
      <c r="CL78" s="596"/>
      <c r="CM78" s="596"/>
      <c r="CN78" s="596"/>
      <c r="CO78" s="596"/>
      <c r="CP78" s="596"/>
      <c r="CQ78" s="596"/>
      <c r="CR78" s="596"/>
      <c r="CS78" s="596"/>
      <c r="CT78" s="596"/>
      <c r="CU78" s="596"/>
      <c r="CV78" s="596"/>
      <c r="CW78" s="596"/>
      <c r="CX78" s="596"/>
      <c r="CY78" s="596"/>
      <c r="CZ78" s="596"/>
      <c r="DA78" s="596"/>
      <c r="DB78" s="596"/>
      <c r="DC78" s="596"/>
      <c r="DD78" s="596"/>
      <c r="DE78" s="596"/>
      <c r="DF78" s="596"/>
      <c r="DG78" s="596"/>
      <c r="DH78" s="596"/>
      <c r="DI78" s="596"/>
      <c r="DJ78" s="596"/>
      <c r="DK78" s="596"/>
      <c r="DL78" s="596"/>
      <c r="DM78" s="596"/>
      <c r="DN78" s="596"/>
      <c r="DO78" s="596"/>
      <c r="DP78" s="596"/>
      <c r="DQ78" s="596"/>
      <c r="DR78" s="596"/>
      <c r="DS78" s="596"/>
      <c r="DT78" s="596"/>
      <c r="DU78" s="596"/>
      <c r="DV78" s="596"/>
      <c r="DW78" s="596"/>
      <c r="DX78" s="596"/>
      <c r="DY78" s="596"/>
      <c r="DZ78" s="596"/>
      <c r="EA78" s="596"/>
      <c r="EB78" s="596"/>
      <c r="EC78" s="596"/>
      <c r="ED78" s="596"/>
      <c r="EE78" s="596"/>
      <c r="EF78" s="596"/>
      <c r="EG78" s="596"/>
      <c r="EH78" s="596"/>
      <c r="EI78" s="596"/>
      <c r="EJ78" s="596"/>
      <c r="EK78" s="596"/>
      <c r="EL78" s="596"/>
      <c r="EM78" s="596"/>
      <c r="EN78" s="596"/>
      <c r="EO78" s="596"/>
      <c r="EP78" s="596"/>
      <c r="EQ78" s="596"/>
      <c r="ER78" s="596"/>
      <c r="ES78" s="596"/>
      <c r="ET78" s="596"/>
      <c r="EU78" s="596"/>
      <c r="EV78" s="596"/>
      <c r="EW78" s="596"/>
      <c r="EX78" s="596"/>
      <c r="EY78" s="596"/>
      <c r="EZ78" s="596"/>
      <c r="FA78" s="596"/>
      <c r="FB78" s="596"/>
      <c r="FC78" s="596"/>
      <c r="FD78" s="596"/>
      <c r="FE78" s="596"/>
      <c r="FF78" s="596"/>
      <c r="FG78" s="596"/>
      <c r="FH78" s="596"/>
      <c r="FI78" s="596"/>
      <c r="FJ78" s="596"/>
      <c r="FK78" s="596"/>
      <c r="FL78" s="596"/>
      <c r="FM78" s="596"/>
      <c r="FN78" s="596"/>
      <c r="FO78" s="596"/>
      <c r="FP78" s="596"/>
      <c r="FQ78" s="596"/>
      <c r="FR78" s="596"/>
      <c r="FS78" s="596"/>
      <c r="FT78" s="596"/>
      <c r="FU78" s="596"/>
      <c r="FV78" s="596"/>
      <c r="FW78" s="596"/>
      <c r="FX78" s="596"/>
      <c r="FY78" s="596"/>
      <c r="FZ78" s="596"/>
      <c r="GA78" s="596"/>
      <c r="GB78" s="596"/>
      <c r="GC78" s="596"/>
      <c r="GD78" s="596"/>
      <c r="GE78" s="596"/>
      <c r="GF78" s="596"/>
      <c r="GG78" s="596"/>
    </row>
    <row r="79" spans="1:189" s="587" customFormat="1">
      <c r="A79" s="580"/>
      <c r="B79" s="590" t="s">
        <v>29</v>
      </c>
      <c r="C79" s="590"/>
      <c r="D79" s="662"/>
      <c r="E79" s="663"/>
      <c r="F79" s="634"/>
      <c r="G79" s="634"/>
      <c r="H79" s="664">
        <f>H80</f>
        <v>51106</v>
      </c>
      <c r="I79" s="586"/>
      <c r="J79" s="586"/>
      <c r="K79" s="636"/>
      <c r="L79" s="636"/>
      <c r="M79" s="636"/>
      <c r="N79" s="636">
        <f>N80</f>
        <v>0</v>
      </c>
      <c r="O79" s="636">
        <f t="shared" ref="O79:AM79" si="83">O80</f>
        <v>0</v>
      </c>
      <c r="P79" s="636">
        <f t="shared" si="83"/>
        <v>0</v>
      </c>
      <c r="Q79" s="636">
        <f t="shared" si="83"/>
        <v>0</v>
      </c>
      <c r="R79" s="636">
        <f t="shared" si="83"/>
        <v>3000</v>
      </c>
      <c r="S79" s="636">
        <f t="shared" si="83"/>
        <v>0</v>
      </c>
      <c r="T79" s="636">
        <f t="shared" si="83"/>
        <v>0</v>
      </c>
      <c r="U79" s="636">
        <f t="shared" si="83"/>
        <v>0</v>
      </c>
      <c r="V79" s="636">
        <f t="shared" si="83"/>
        <v>0</v>
      </c>
      <c r="W79" s="636">
        <f t="shared" si="83"/>
        <v>0</v>
      </c>
      <c r="X79" s="636">
        <f t="shared" si="83"/>
        <v>322</v>
      </c>
      <c r="Y79" s="636">
        <f t="shared" si="83"/>
        <v>322</v>
      </c>
      <c r="Z79" s="636">
        <f t="shared" si="83"/>
        <v>0</v>
      </c>
      <c r="AA79" s="636">
        <f t="shared" si="83"/>
        <v>0</v>
      </c>
      <c r="AB79" s="636">
        <f t="shared" si="83"/>
        <v>0</v>
      </c>
      <c r="AC79" s="636">
        <f t="shared" si="83"/>
        <v>0</v>
      </c>
      <c r="AD79" s="636">
        <f t="shared" si="83"/>
        <v>2678</v>
      </c>
      <c r="AE79" s="636">
        <f t="shared" si="83"/>
        <v>0</v>
      </c>
      <c r="AF79" s="636">
        <f t="shared" si="83"/>
        <v>0</v>
      </c>
      <c r="AG79" s="636">
        <f t="shared" si="83"/>
        <v>0</v>
      </c>
      <c r="AH79" s="636">
        <f t="shared" si="83"/>
        <v>2678</v>
      </c>
      <c r="AI79" s="636">
        <f t="shared" si="83"/>
        <v>0</v>
      </c>
      <c r="AJ79" s="636">
        <f t="shared" si="83"/>
        <v>0</v>
      </c>
      <c r="AK79" s="636">
        <f t="shared" si="83"/>
        <v>0</v>
      </c>
      <c r="AL79" s="636">
        <f t="shared" si="83"/>
        <v>-322</v>
      </c>
      <c r="AM79" s="372">
        <f t="shared" si="83"/>
        <v>-322</v>
      </c>
      <c r="AN79" s="582">
        <f t="shared" ref="AN79:AO82" si="84">AE79-O79</f>
        <v>0</v>
      </c>
      <c r="AO79" s="582">
        <f t="shared" si="84"/>
        <v>0</v>
      </c>
      <c r="AP79" s="582">
        <f t="shared" ref="AP79:AQ82" si="85">AH79-R79</f>
        <v>-322</v>
      </c>
      <c r="AQ79" s="582">
        <f t="shared" si="85"/>
        <v>0</v>
      </c>
      <c r="AR79" s="608"/>
      <c r="AS79" s="584"/>
      <c r="AT79" s="584"/>
      <c r="AU79" s="584"/>
      <c r="AV79" s="584"/>
      <c r="AW79" s="584"/>
      <c r="AX79" s="584"/>
      <c r="AY79" s="584"/>
      <c r="AZ79" s="584"/>
      <c r="BA79" s="584"/>
      <c r="BB79" s="584"/>
      <c r="BC79" s="584"/>
      <c r="BD79" s="584"/>
      <c r="BE79" s="584"/>
      <c r="BF79" s="584"/>
      <c r="BG79" s="584"/>
      <c r="BH79" s="584"/>
      <c r="BI79" s="584"/>
      <c r="BJ79" s="584"/>
      <c r="BK79" s="584"/>
      <c r="BL79" s="584"/>
      <c r="BM79" s="584"/>
      <c r="BN79" s="584"/>
      <c r="BO79" s="584"/>
      <c r="BP79" s="584"/>
      <c r="BQ79" s="584"/>
      <c r="BR79" s="584"/>
      <c r="BS79" s="584"/>
      <c r="BT79" s="584"/>
      <c r="BU79" s="584"/>
      <c r="BV79" s="584"/>
      <c r="BW79" s="584"/>
      <c r="BX79" s="584"/>
      <c r="BY79" s="584"/>
      <c r="BZ79" s="584"/>
      <c r="CA79" s="584"/>
      <c r="CB79" s="584"/>
      <c r="CC79" s="584"/>
      <c r="CD79" s="584"/>
      <c r="CE79" s="584"/>
      <c r="CF79" s="584"/>
      <c r="CG79" s="584"/>
      <c r="CH79" s="584"/>
      <c r="CI79" s="584"/>
      <c r="CJ79" s="584"/>
      <c r="CK79" s="584"/>
      <c r="CL79" s="584"/>
      <c r="CM79" s="584"/>
      <c r="CN79" s="584"/>
      <c r="CO79" s="584"/>
      <c r="CP79" s="584"/>
      <c r="CQ79" s="584"/>
      <c r="CR79" s="584"/>
      <c r="CS79" s="584"/>
      <c r="CT79" s="584"/>
      <c r="CU79" s="584"/>
      <c r="CV79" s="584"/>
      <c r="CW79" s="584"/>
      <c r="CX79" s="584"/>
      <c r="CY79" s="584"/>
      <c r="CZ79" s="584"/>
      <c r="DA79" s="584"/>
      <c r="DB79" s="584"/>
      <c r="DC79" s="584"/>
      <c r="DD79" s="584"/>
      <c r="DE79" s="584"/>
      <c r="DF79" s="584"/>
      <c r="DG79" s="584"/>
      <c r="DH79" s="584"/>
      <c r="DI79" s="584"/>
      <c r="DJ79" s="584"/>
      <c r="DK79" s="584"/>
      <c r="DL79" s="584"/>
      <c r="DM79" s="584"/>
      <c r="DN79" s="584"/>
      <c r="DO79" s="584"/>
      <c r="DP79" s="584"/>
      <c r="DQ79" s="584"/>
      <c r="DR79" s="584"/>
      <c r="DS79" s="584"/>
      <c r="DT79" s="584"/>
      <c r="DU79" s="584"/>
      <c r="DV79" s="584"/>
      <c r="DW79" s="584"/>
      <c r="DX79" s="584"/>
      <c r="DY79" s="584"/>
      <c r="DZ79" s="584"/>
      <c r="EA79" s="584"/>
      <c r="EB79" s="584"/>
      <c r="EC79" s="584"/>
      <c r="ED79" s="584"/>
      <c r="EE79" s="584"/>
      <c r="EF79" s="584"/>
      <c r="EG79" s="584"/>
      <c r="EH79" s="584"/>
      <c r="EI79" s="584"/>
      <c r="EJ79" s="584"/>
      <c r="EK79" s="584"/>
      <c r="EL79" s="584"/>
      <c r="EM79" s="584"/>
      <c r="EN79" s="584"/>
      <c r="EO79" s="584"/>
      <c r="EP79" s="584"/>
      <c r="EQ79" s="584"/>
      <c r="ER79" s="584"/>
      <c r="ES79" s="584"/>
      <c r="ET79" s="584"/>
      <c r="EU79" s="584"/>
      <c r="EV79" s="584"/>
      <c r="EW79" s="584"/>
      <c r="EX79" s="584"/>
      <c r="EY79" s="584"/>
      <c r="EZ79" s="584"/>
      <c r="FA79" s="584"/>
      <c r="FB79" s="584"/>
      <c r="FC79" s="584"/>
      <c r="FD79" s="584"/>
      <c r="FE79" s="584"/>
      <c r="FF79" s="584"/>
      <c r="FG79" s="584"/>
      <c r="FH79" s="584"/>
      <c r="FI79" s="584"/>
      <c r="FJ79" s="584"/>
      <c r="FK79" s="584"/>
      <c r="FL79" s="584"/>
      <c r="FM79" s="584"/>
      <c r="FN79" s="584"/>
      <c r="FO79" s="584"/>
      <c r="FP79" s="584"/>
      <c r="FQ79" s="584"/>
      <c r="FR79" s="584"/>
      <c r="FS79" s="584"/>
      <c r="FT79" s="584"/>
      <c r="FU79" s="584"/>
      <c r="FV79" s="584"/>
      <c r="FW79" s="584"/>
      <c r="FX79" s="584"/>
      <c r="FY79" s="584"/>
      <c r="FZ79" s="584"/>
      <c r="GA79" s="584"/>
      <c r="GB79" s="584"/>
      <c r="GC79" s="584"/>
      <c r="GD79" s="584"/>
      <c r="GE79" s="584"/>
      <c r="GF79" s="584"/>
      <c r="GG79" s="584"/>
    </row>
    <row r="80" spans="1:189" s="595" customFormat="1" ht="47.25">
      <c r="A80" s="576">
        <f>A78+1</f>
        <v>1</v>
      </c>
      <c r="B80" s="361" t="s">
        <v>466</v>
      </c>
      <c r="C80" s="361">
        <v>1</v>
      </c>
      <c r="D80" s="362" t="s">
        <v>129</v>
      </c>
      <c r="E80" s="621" t="s">
        <v>311</v>
      </c>
      <c r="F80" s="341" t="s">
        <v>467</v>
      </c>
      <c r="G80" s="363" t="s">
        <v>468</v>
      </c>
      <c r="H80" s="574">
        <v>51106</v>
      </c>
      <c r="I80" s="642">
        <v>5600</v>
      </c>
      <c r="M80" s="595">
        <f>N80+T80</f>
        <v>0</v>
      </c>
      <c r="N80" s="574">
        <f>O80+P80</f>
        <v>0</v>
      </c>
      <c r="R80" s="574">
        <v>3000</v>
      </c>
      <c r="S80" s="574"/>
      <c r="U80" s="574"/>
      <c r="V80" s="574"/>
      <c r="W80" s="574"/>
      <c r="X80" s="574">
        <v>322</v>
      </c>
      <c r="Y80" s="574">
        <v>322</v>
      </c>
      <c r="Z80" s="574"/>
      <c r="AA80" s="574"/>
      <c r="AB80" s="574"/>
      <c r="AC80" s="574"/>
      <c r="AD80" s="574">
        <f t="shared" ref="AD80" si="86">AE80+AF80+AH80+AI80</f>
        <v>2678</v>
      </c>
      <c r="AE80" s="574"/>
      <c r="AF80" s="574"/>
      <c r="AG80" s="574"/>
      <c r="AH80" s="574">
        <f>3000-322</f>
        <v>2678</v>
      </c>
      <c r="AI80" s="574">
        <f>S80+AB80-AA80</f>
        <v>0</v>
      </c>
      <c r="AJ80" s="574">
        <f>T80</f>
        <v>0</v>
      </c>
      <c r="AK80" s="574"/>
      <c r="AL80" s="574">
        <f t="shared" ref="AL80:AL116" si="87">AN80+AO80+AP80+AQ80</f>
        <v>-322</v>
      </c>
      <c r="AM80" s="371">
        <f t="shared" ref="AM80" si="88">AN80+AO80+AP80+AQ80</f>
        <v>-322</v>
      </c>
      <c r="AN80" s="574">
        <f t="shared" si="84"/>
        <v>0</v>
      </c>
      <c r="AO80" s="574">
        <f t="shared" si="84"/>
        <v>0</v>
      </c>
      <c r="AP80" s="574">
        <f t="shared" si="85"/>
        <v>-322</v>
      </c>
      <c r="AQ80" s="574">
        <f t="shared" si="85"/>
        <v>0</v>
      </c>
      <c r="AR80" s="643" t="s">
        <v>526</v>
      </c>
      <c r="AS80" s="596"/>
      <c r="AT80" s="596"/>
      <c r="AU80" s="596"/>
      <c r="AV80" s="596"/>
      <c r="AW80" s="596"/>
      <c r="AX80" s="596"/>
      <c r="AY80" s="596"/>
      <c r="AZ80" s="596"/>
      <c r="BA80" s="596"/>
      <c r="BB80" s="596"/>
      <c r="BC80" s="596"/>
      <c r="BD80" s="596"/>
      <c r="BE80" s="596"/>
      <c r="BF80" s="596"/>
      <c r="BG80" s="596"/>
      <c r="BH80" s="596"/>
      <c r="BI80" s="596"/>
      <c r="BJ80" s="596"/>
      <c r="BK80" s="596"/>
      <c r="BL80" s="596"/>
      <c r="BM80" s="596"/>
      <c r="BN80" s="596"/>
      <c r="BO80" s="596"/>
      <c r="BP80" s="596"/>
      <c r="BQ80" s="596"/>
      <c r="BR80" s="596"/>
      <c r="BS80" s="596"/>
      <c r="BT80" s="596"/>
      <c r="BU80" s="596"/>
      <c r="BV80" s="596"/>
      <c r="BW80" s="596"/>
      <c r="BX80" s="596"/>
      <c r="BY80" s="596"/>
      <c r="BZ80" s="596"/>
      <c r="CA80" s="596"/>
      <c r="CB80" s="596"/>
      <c r="CC80" s="596"/>
      <c r="CD80" s="596"/>
      <c r="CE80" s="596"/>
      <c r="CF80" s="596"/>
      <c r="CG80" s="596"/>
      <c r="CH80" s="596"/>
      <c r="CI80" s="596"/>
      <c r="CJ80" s="596"/>
      <c r="CK80" s="596"/>
      <c r="CL80" s="596"/>
      <c r="CM80" s="596"/>
      <c r="CN80" s="596"/>
      <c r="CO80" s="596"/>
      <c r="CP80" s="596"/>
      <c r="CQ80" s="596"/>
      <c r="CR80" s="596"/>
      <c r="CS80" s="596"/>
      <c r="CT80" s="596"/>
      <c r="CU80" s="596"/>
      <c r="CV80" s="596"/>
      <c r="CW80" s="596"/>
      <c r="CX80" s="596"/>
      <c r="CY80" s="596"/>
      <c r="CZ80" s="596"/>
      <c r="DA80" s="596"/>
      <c r="DB80" s="596"/>
      <c r="DC80" s="596"/>
      <c r="DD80" s="596"/>
      <c r="DE80" s="596"/>
      <c r="DF80" s="596"/>
      <c r="DG80" s="596"/>
      <c r="DH80" s="596"/>
      <c r="DI80" s="596"/>
      <c r="DJ80" s="596"/>
      <c r="DK80" s="596"/>
      <c r="DL80" s="596"/>
      <c r="DM80" s="596"/>
      <c r="DN80" s="596"/>
      <c r="DO80" s="596"/>
      <c r="DP80" s="596"/>
      <c r="DQ80" s="596"/>
      <c r="DR80" s="596"/>
      <c r="DS80" s="596"/>
      <c r="DT80" s="596"/>
      <c r="DU80" s="596"/>
      <c r="DV80" s="596"/>
      <c r="DW80" s="596"/>
      <c r="DX80" s="596"/>
      <c r="DY80" s="596"/>
      <c r="DZ80" s="596"/>
      <c r="EA80" s="596"/>
      <c r="EB80" s="596"/>
      <c r="EC80" s="596"/>
      <c r="ED80" s="596"/>
      <c r="EE80" s="596"/>
      <c r="EF80" s="596"/>
      <c r="EG80" s="596"/>
      <c r="EH80" s="596"/>
      <c r="EI80" s="596"/>
      <c r="EJ80" s="596"/>
      <c r="EK80" s="596"/>
      <c r="EL80" s="596"/>
      <c r="EM80" s="596"/>
      <c r="EN80" s="596"/>
      <c r="EO80" s="596"/>
      <c r="EP80" s="596"/>
      <c r="EQ80" s="596"/>
      <c r="ER80" s="596"/>
      <c r="ES80" s="596"/>
      <c r="ET80" s="596"/>
      <c r="EU80" s="596"/>
      <c r="EV80" s="596"/>
      <c r="EW80" s="596"/>
      <c r="EX80" s="596"/>
      <c r="EY80" s="596"/>
      <c r="EZ80" s="596"/>
      <c r="FA80" s="596"/>
      <c r="FB80" s="596"/>
      <c r="FC80" s="596"/>
      <c r="FD80" s="596"/>
      <c r="FE80" s="596"/>
      <c r="FF80" s="596"/>
      <c r="FG80" s="596"/>
      <c r="FH80" s="596"/>
      <c r="FI80" s="596"/>
      <c r="FJ80" s="596"/>
      <c r="FK80" s="596"/>
      <c r="FL80" s="596"/>
      <c r="FM80" s="596"/>
      <c r="FN80" s="596"/>
      <c r="FO80" s="596"/>
      <c r="FP80" s="596"/>
      <c r="FQ80" s="596"/>
      <c r="FR80" s="596"/>
      <c r="FS80" s="596"/>
      <c r="FT80" s="596"/>
      <c r="FU80" s="596"/>
      <c r="FV80" s="596"/>
      <c r="FW80" s="596"/>
      <c r="FX80" s="596"/>
      <c r="FY80" s="596"/>
      <c r="FZ80" s="596"/>
      <c r="GA80" s="596"/>
      <c r="GB80" s="596"/>
      <c r="GC80" s="596"/>
      <c r="GD80" s="596"/>
      <c r="GE80" s="596"/>
      <c r="GF80" s="596"/>
      <c r="GG80" s="596"/>
    </row>
    <row r="81" spans="1:44" s="584" customFormat="1" ht="31.5">
      <c r="A81" s="580" t="s">
        <v>521</v>
      </c>
      <c r="B81" s="590" t="s">
        <v>30</v>
      </c>
      <c r="C81" s="590"/>
      <c r="D81" s="644"/>
      <c r="E81" s="634"/>
      <c r="F81" s="586"/>
      <c r="G81" s="645"/>
      <c r="H81" s="582">
        <f>H82</f>
        <v>0</v>
      </c>
      <c r="I81" s="582">
        <f t="shared" ref="I81:AJ82" si="89">I82</f>
        <v>0</v>
      </c>
      <c r="J81" s="582">
        <f t="shared" si="89"/>
        <v>0</v>
      </c>
      <c r="K81" s="582">
        <f t="shared" si="89"/>
        <v>0</v>
      </c>
      <c r="L81" s="582">
        <f t="shared" si="89"/>
        <v>0</v>
      </c>
      <c r="M81" s="582">
        <f t="shared" si="89"/>
        <v>0</v>
      </c>
      <c r="N81" s="582">
        <f t="shared" si="89"/>
        <v>0</v>
      </c>
      <c r="O81" s="582">
        <f t="shared" si="89"/>
        <v>0</v>
      </c>
      <c r="P81" s="582">
        <f t="shared" si="89"/>
        <v>0</v>
      </c>
      <c r="Q81" s="582">
        <f t="shared" si="89"/>
        <v>0</v>
      </c>
      <c r="R81" s="582">
        <f t="shared" si="89"/>
        <v>0</v>
      </c>
      <c r="S81" s="582">
        <f t="shared" si="89"/>
        <v>0</v>
      </c>
      <c r="T81" s="582">
        <f t="shared" si="89"/>
        <v>0</v>
      </c>
      <c r="U81" s="582">
        <f t="shared" si="89"/>
        <v>0</v>
      </c>
      <c r="V81" s="582">
        <f t="shared" si="89"/>
        <v>0</v>
      </c>
      <c r="W81" s="582">
        <f t="shared" si="89"/>
        <v>0</v>
      </c>
      <c r="X81" s="582">
        <f t="shared" si="89"/>
        <v>0</v>
      </c>
      <c r="Y81" s="582">
        <f t="shared" si="89"/>
        <v>0</v>
      </c>
      <c r="Z81" s="582">
        <f t="shared" si="89"/>
        <v>0</v>
      </c>
      <c r="AA81" s="582">
        <f t="shared" si="89"/>
        <v>0</v>
      </c>
      <c r="AB81" s="582">
        <f t="shared" si="89"/>
        <v>0</v>
      </c>
      <c r="AC81" s="582">
        <f t="shared" si="89"/>
        <v>0</v>
      </c>
      <c r="AD81" s="582">
        <f t="shared" si="89"/>
        <v>0</v>
      </c>
      <c r="AE81" s="582">
        <f t="shared" si="89"/>
        <v>0</v>
      </c>
      <c r="AF81" s="582">
        <f t="shared" si="89"/>
        <v>0</v>
      </c>
      <c r="AG81" s="582">
        <f t="shared" si="89"/>
        <v>0</v>
      </c>
      <c r="AH81" s="582">
        <f t="shared" si="89"/>
        <v>0</v>
      </c>
      <c r="AI81" s="582">
        <f t="shared" si="89"/>
        <v>0</v>
      </c>
      <c r="AJ81" s="582">
        <f t="shared" si="89"/>
        <v>0</v>
      </c>
      <c r="AK81" s="582">
        <f t="shared" ref="AJ81:AM82" si="90">AK82</f>
        <v>0</v>
      </c>
      <c r="AL81" s="582">
        <f t="shared" si="90"/>
        <v>0</v>
      </c>
      <c r="AM81" s="245">
        <f t="shared" si="90"/>
        <v>0</v>
      </c>
      <c r="AN81" s="582">
        <f t="shared" si="84"/>
        <v>0</v>
      </c>
      <c r="AO81" s="582">
        <f t="shared" si="84"/>
        <v>0</v>
      </c>
      <c r="AP81" s="582">
        <f t="shared" si="85"/>
        <v>0</v>
      </c>
      <c r="AQ81" s="582">
        <f t="shared" si="85"/>
        <v>0</v>
      </c>
      <c r="AR81" s="608"/>
    </row>
    <row r="82" spans="1:44" s="584" customFormat="1">
      <c r="A82" s="580"/>
      <c r="B82" s="590" t="s">
        <v>28</v>
      </c>
      <c r="C82" s="590"/>
      <c r="D82" s="644"/>
      <c r="E82" s="634"/>
      <c r="F82" s="586"/>
      <c r="G82" s="645"/>
      <c r="H82" s="582">
        <f>H83</f>
        <v>0</v>
      </c>
      <c r="I82" s="582">
        <f t="shared" si="89"/>
        <v>0</v>
      </c>
      <c r="J82" s="582">
        <f t="shared" si="89"/>
        <v>0</v>
      </c>
      <c r="K82" s="582">
        <f t="shared" si="89"/>
        <v>0</v>
      </c>
      <c r="L82" s="582">
        <f t="shared" si="89"/>
        <v>0</v>
      </c>
      <c r="M82" s="582">
        <f t="shared" si="89"/>
        <v>0</v>
      </c>
      <c r="N82" s="582">
        <f t="shared" si="89"/>
        <v>0</v>
      </c>
      <c r="O82" s="582">
        <f t="shared" si="89"/>
        <v>0</v>
      </c>
      <c r="P82" s="582">
        <f t="shared" si="89"/>
        <v>0</v>
      </c>
      <c r="Q82" s="582">
        <f t="shared" si="89"/>
        <v>0</v>
      </c>
      <c r="R82" s="582">
        <f t="shared" si="89"/>
        <v>0</v>
      </c>
      <c r="S82" s="582">
        <f t="shared" si="89"/>
        <v>0</v>
      </c>
      <c r="T82" s="582">
        <f t="shared" si="89"/>
        <v>0</v>
      </c>
      <c r="U82" s="582">
        <f t="shared" si="89"/>
        <v>0</v>
      </c>
      <c r="V82" s="582">
        <f t="shared" si="89"/>
        <v>0</v>
      </c>
      <c r="W82" s="582">
        <f t="shared" si="89"/>
        <v>0</v>
      </c>
      <c r="X82" s="582">
        <f t="shared" si="89"/>
        <v>0</v>
      </c>
      <c r="Y82" s="582">
        <f t="shared" si="89"/>
        <v>0</v>
      </c>
      <c r="Z82" s="582">
        <f t="shared" si="89"/>
        <v>0</v>
      </c>
      <c r="AA82" s="582">
        <f t="shared" si="89"/>
        <v>0</v>
      </c>
      <c r="AB82" s="582">
        <f t="shared" si="89"/>
        <v>0</v>
      </c>
      <c r="AC82" s="582">
        <f t="shared" si="89"/>
        <v>0</v>
      </c>
      <c r="AD82" s="582">
        <f t="shared" si="89"/>
        <v>0</v>
      </c>
      <c r="AE82" s="582">
        <f t="shared" si="89"/>
        <v>0</v>
      </c>
      <c r="AF82" s="582">
        <f t="shared" si="89"/>
        <v>0</v>
      </c>
      <c r="AG82" s="582">
        <f t="shared" si="89"/>
        <v>0</v>
      </c>
      <c r="AH82" s="582">
        <f t="shared" si="89"/>
        <v>0</v>
      </c>
      <c r="AI82" s="582">
        <f t="shared" si="89"/>
        <v>0</v>
      </c>
      <c r="AJ82" s="582">
        <f t="shared" si="90"/>
        <v>0</v>
      </c>
      <c r="AK82" s="582">
        <f t="shared" si="90"/>
        <v>0</v>
      </c>
      <c r="AL82" s="582">
        <f t="shared" si="90"/>
        <v>0</v>
      </c>
      <c r="AM82" s="245">
        <f t="shared" si="90"/>
        <v>0</v>
      </c>
      <c r="AN82" s="582">
        <f t="shared" si="84"/>
        <v>0</v>
      </c>
      <c r="AO82" s="582">
        <f t="shared" si="84"/>
        <v>0</v>
      </c>
      <c r="AP82" s="582">
        <f t="shared" si="85"/>
        <v>0</v>
      </c>
      <c r="AQ82" s="582">
        <f t="shared" si="85"/>
        <v>0</v>
      </c>
      <c r="AR82" s="608"/>
    </row>
    <row r="83" spans="1:44" s="646" customFormat="1" ht="97.5" hidden="1" customHeight="1">
      <c r="A83" s="576"/>
      <c r="B83" s="361"/>
      <c r="C83" s="361"/>
      <c r="D83" s="362"/>
      <c r="E83" s="621"/>
      <c r="F83" s="605"/>
      <c r="G83" s="341"/>
      <c r="H83" s="592"/>
      <c r="I83" s="642"/>
      <c r="J83" s="595"/>
      <c r="K83" s="595"/>
      <c r="L83" s="595"/>
      <c r="M83" s="595"/>
      <c r="N83" s="574"/>
      <c r="O83" s="595"/>
      <c r="P83" s="595"/>
      <c r="Q83" s="595"/>
      <c r="R83" s="574"/>
      <c r="S83" s="574"/>
      <c r="T83" s="595"/>
      <c r="U83" s="574"/>
      <c r="V83" s="574"/>
      <c r="W83" s="574"/>
      <c r="X83" s="574"/>
      <c r="Y83" s="574"/>
      <c r="Z83" s="574"/>
      <c r="AA83" s="574"/>
      <c r="AB83" s="574"/>
      <c r="AC83" s="574"/>
      <c r="AD83" s="574"/>
      <c r="AE83" s="574"/>
      <c r="AF83" s="574"/>
      <c r="AG83" s="574"/>
      <c r="AH83" s="574"/>
      <c r="AI83" s="574"/>
      <c r="AJ83" s="574"/>
      <c r="AK83" s="574"/>
      <c r="AL83" s="574"/>
      <c r="AM83" s="246"/>
      <c r="AN83" s="574"/>
      <c r="AO83" s="574"/>
      <c r="AP83" s="574"/>
      <c r="AQ83" s="574"/>
      <c r="AR83" s="643"/>
    </row>
    <row r="84" spans="1:44" s="584" customFormat="1" ht="17.25">
      <c r="A84" s="580" t="s">
        <v>238</v>
      </c>
      <c r="B84" s="647" t="s">
        <v>169</v>
      </c>
      <c r="C84" s="647"/>
      <c r="D84" s="633"/>
      <c r="E84" s="634"/>
      <c r="F84" s="586"/>
      <c r="G84" s="635"/>
      <c r="H84" s="636">
        <f>H85</f>
        <v>76068</v>
      </c>
      <c r="I84" s="636">
        <f t="shared" ref="I84:AF84" si="91">I85</f>
        <v>0</v>
      </c>
      <c r="J84" s="636">
        <f t="shared" si="91"/>
        <v>5000</v>
      </c>
      <c r="K84" s="636">
        <f t="shared" si="91"/>
        <v>140000</v>
      </c>
      <c r="L84" s="636">
        <f t="shared" si="91"/>
        <v>0</v>
      </c>
      <c r="M84" s="636">
        <f t="shared" si="91"/>
        <v>87500</v>
      </c>
      <c r="N84" s="636">
        <f t="shared" si="91"/>
        <v>78000</v>
      </c>
      <c r="O84" s="636">
        <f t="shared" si="91"/>
        <v>0</v>
      </c>
      <c r="P84" s="636">
        <f t="shared" si="91"/>
        <v>78000</v>
      </c>
      <c r="Q84" s="636"/>
      <c r="R84" s="636">
        <f t="shared" si="91"/>
        <v>0</v>
      </c>
      <c r="S84" s="636">
        <f t="shared" si="91"/>
        <v>0</v>
      </c>
      <c r="T84" s="636">
        <f t="shared" si="91"/>
        <v>9500</v>
      </c>
      <c r="U84" s="636">
        <f t="shared" si="91"/>
        <v>0</v>
      </c>
      <c r="V84" s="636">
        <f t="shared" si="91"/>
        <v>0</v>
      </c>
      <c r="W84" s="636">
        <f t="shared" si="91"/>
        <v>26256</v>
      </c>
      <c r="X84" s="636">
        <f t="shared" si="91"/>
        <v>0</v>
      </c>
      <c r="Y84" s="636">
        <f t="shared" si="91"/>
        <v>0</v>
      </c>
      <c r="Z84" s="636">
        <f t="shared" si="91"/>
        <v>0</v>
      </c>
      <c r="AA84" s="636">
        <f t="shared" si="91"/>
        <v>0</v>
      </c>
      <c r="AB84" s="636">
        <f t="shared" si="91"/>
        <v>0</v>
      </c>
      <c r="AC84" s="636">
        <f t="shared" si="91"/>
        <v>0</v>
      </c>
      <c r="AD84" s="636">
        <f t="shared" si="91"/>
        <v>51744</v>
      </c>
      <c r="AE84" s="636">
        <f t="shared" si="91"/>
        <v>0</v>
      </c>
      <c r="AF84" s="636">
        <f t="shared" si="91"/>
        <v>51744</v>
      </c>
      <c r="AG84" s="636"/>
      <c r="AH84" s="636">
        <f t="shared" ref="AH84:AM84" si="92">AH85</f>
        <v>0</v>
      </c>
      <c r="AI84" s="636">
        <f t="shared" si="92"/>
        <v>0</v>
      </c>
      <c r="AJ84" s="636">
        <f t="shared" si="92"/>
        <v>0</v>
      </c>
      <c r="AK84" s="636">
        <f t="shared" si="92"/>
        <v>0</v>
      </c>
      <c r="AL84" s="636">
        <f t="shared" si="92"/>
        <v>-26256</v>
      </c>
      <c r="AM84" s="372">
        <f t="shared" si="92"/>
        <v>-26256</v>
      </c>
      <c r="AN84" s="582">
        <f t="shared" ref="AN84:AO86" si="93">AE84-O84</f>
        <v>0</v>
      </c>
      <c r="AO84" s="582">
        <f t="shared" si="93"/>
        <v>-26256</v>
      </c>
      <c r="AP84" s="582">
        <f t="shared" ref="AP84:AQ86" si="94">AH84-R84</f>
        <v>0</v>
      </c>
      <c r="AQ84" s="582">
        <f t="shared" si="94"/>
        <v>0</v>
      </c>
      <c r="AR84" s="608"/>
    </row>
    <row r="85" spans="1:44" s="584" customFormat="1" ht="31.5">
      <c r="A85" s="580"/>
      <c r="B85" s="590" t="s">
        <v>30</v>
      </c>
      <c r="C85" s="590"/>
      <c r="D85" s="633"/>
      <c r="E85" s="634"/>
      <c r="F85" s="586"/>
      <c r="G85" s="635"/>
      <c r="H85" s="636">
        <f>H86+H88</f>
        <v>76068</v>
      </c>
      <c r="I85" s="636">
        <f t="shared" ref="I85:AF85" si="95">I86+I88</f>
        <v>0</v>
      </c>
      <c r="J85" s="636">
        <f t="shared" si="95"/>
        <v>5000</v>
      </c>
      <c r="K85" s="636">
        <f t="shared" si="95"/>
        <v>140000</v>
      </c>
      <c r="L85" s="636">
        <f t="shared" si="95"/>
        <v>0</v>
      </c>
      <c r="M85" s="636">
        <f t="shared" si="95"/>
        <v>87500</v>
      </c>
      <c r="N85" s="636">
        <f t="shared" si="95"/>
        <v>78000</v>
      </c>
      <c r="O85" s="636">
        <f t="shared" si="95"/>
        <v>0</v>
      </c>
      <c r="P85" s="636">
        <f t="shared" si="95"/>
        <v>78000</v>
      </c>
      <c r="Q85" s="636"/>
      <c r="R85" s="636">
        <f t="shared" si="95"/>
        <v>0</v>
      </c>
      <c r="S85" s="636">
        <f t="shared" si="95"/>
        <v>0</v>
      </c>
      <c r="T85" s="636">
        <f t="shared" si="95"/>
        <v>9500</v>
      </c>
      <c r="U85" s="636">
        <f t="shared" si="95"/>
        <v>0</v>
      </c>
      <c r="V85" s="636">
        <f t="shared" si="95"/>
        <v>0</v>
      </c>
      <c r="W85" s="636">
        <f t="shared" si="95"/>
        <v>26256</v>
      </c>
      <c r="X85" s="636">
        <f t="shared" si="95"/>
        <v>0</v>
      </c>
      <c r="Y85" s="636">
        <f t="shared" si="95"/>
        <v>0</v>
      </c>
      <c r="Z85" s="636">
        <f t="shared" si="95"/>
        <v>0</v>
      </c>
      <c r="AA85" s="636">
        <f t="shared" si="95"/>
        <v>0</v>
      </c>
      <c r="AB85" s="636">
        <f t="shared" si="95"/>
        <v>0</v>
      </c>
      <c r="AC85" s="636">
        <f t="shared" si="95"/>
        <v>0</v>
      </c>
      <c r="AD85" s="636">
        <f t="shared" si="95"/>
        <v>51744</v>
      </c>
      <c r="AE85" s="636">
        <f t="shared" si="95"/>
        <v>0</v>
      </c>
      <c r="AF85" s="636">
        <f t="shared" si="95"/>
        <v>51744</v>
      </c>
      <c r="AG85" s="636"/>
      <c r="AH85" s="636">
        <f t="shared" ref="AH85:AI85" si="96">AH86+AH88</f>
        <v>0</v>
      </c>
      <c r="AI85" s="636">
        <f t="shared" si="96"/>
        <v>0</v>
      </c>
      <c r="AJ85" s="636">
        <f t="shared" ref="AJ85:AM85" si="97">AJ86+AJ88</f>
        <v>0</v>
      </c>
      <c r="AK85" s="636">
        <f t="shared" si="97"/>
        <v>0</v>
      </c>
      <c r="AL85" s="636">
        <f t="shared" si="97"/>
        <v>-26256</v>
      </c>
      <c r="AM85" s="372">
        <f t="shared" si="97"/>
        <v>-26256</v>
      </c>
      <c r="AN85" s="582">
        <f t="shared" si="93"/>
        <v>0</v>
      </c>
      <c r="AO85" s="582">
        <f t="shared" si="93"/>
        <v>-26256</v>
      </c>
      <c r="AP85" s="582">
        <f t="shared" si="94"/>
        <v>0</v>
      </c>
      <c r="AQ85" s="582">
        <f t="shared" si="94"/>
        <v>0</v>
      </c>
      <c r="AR85" s="608"/>
    </row>
    <row r="86" spans="1:44" s="584" customFormat="1" ht="17.25">
      <c r="A86" s="580"/>
      <c r="B86" s="590" t="s">
        <v>173</v>
      </c>
      <c r="C86" s="590"/>
      <c r="D86" s="586"/>
      <c r="E86" s="634"/>
      <c r="F86" s="586"/>
      <c r="G86" s="635"/>
      <c r="H86" s="636">
        <f>H87</f>
        <v>0</v>
      </c>
      <c r="I86" s="636">
        <f t="shared" ref="I86:AF86" si="98">I87</f>
        <v>0</v>
      </c>
      <c r="J86" s="636">
        <f t="shared" si="98"/>
        <v>0</v>
      </c>
      <c r="K86" s="636">
        <f t="shared" si="98"/>
        <v>0</v>
      </c>
      <c r="L86" s="636">
        <f t="shared" si="98"/>
        <v>0</v>
      </c>
      <c r="M86" s="636">
        <f t="shared" si="98"/>
        <v>0</v>
      </c>
      <c r="N86" s="636">
        <f t="shared" si="98"/>
        <v>0</v>
      </c>
      <c r="O86" s="636">
        <f t="shared" si="98"/>
        <v>0</v>
      </c>
      <c r="P86" s="636">
        <f t="shared" si="98"/>
        <v>0</v>
      </c>
      <c r="Q86" s="636"/>
      <c r="R86" s="636">
        <f t="shared" si="98"/>
        <v>0</v>
      </c>
      <c r="S86" s="636">
        <f t="shared" si="98"/>
        <v>0</v>
      </c>
      <c r="T86" s="636">
        <f t="shared" si="98"/>
        <v>0</v>
      </c>
      <c r="U86" s="636">
        <f t="shared" si="98"/>
        <v>0</v>
      </c>
      <c r="V86" s="636">
        <f t="shared" si="98"/>
        <v>0</v>
      </c>
      <c r="W86" s="636">
        <f t="shared" si="98"/>
        <v>0</v>
      </c>
      <c r="X86" s="636">
        <f t="shared" si="98"/>
        <v>0</v>
      </c>
      <c r="Y86" s="636">
        <f t="shared" si="98"/>
        <v>0</v>
      </c>
      <c r="Z86" s="636">
        <f t="shared" si="98"/>
        <v>0</v>
      </c>
      <c r="AA86" s="636">
        <f t="shared" si="98"/>
        <v>0</v>
      </c>
      <c r="AB86" s="636">
        <f t="shared" si="98"/>
        <v>0</v>
      </c>
      <c r="AC86" s="636">
        <f t="shared" si="98"/>
        <v>0</v>
      </c>
      <c r="AD86" s="636">
        <f t="shared" si="98"/>
        <v>0</v>
      </c>
      <c r="AE86" s="636">
        <f t="shared" si="98"/>
        <v>0</v>
      </c>
      <c r="AF86" s="636">
        <f t="shared" si="98"/>
        <v>0</v>
      </c>
      <c r="AG86" s="636"/>
      <c r="AH86" s="636">
        <f t="shared" ref="AH86:AM86" si="99">AH87</f>
        <v>0</v>
      </c>
      <c r="AI86" s="636">
        <f t="shared" si="99"/>
        <v>0</v>
      </c>
      <c r="AJ86" s="636">
        <f t="shared" si="99"/>
        <v>0</v>
      </c>
      <c r="AK86" s="636">
        <f t="shared" si="99"/>
        <v>0</v>
      </c>
      <c r="AL86" s="636">
        <f t="shared" si="99"/>
        <v>0</v>
      </c>
      <c r="AM86" s="372">
        <f t="shared" si="99"/>
        <v>0</v>
      </c>
      <c r="AN86" s="582">
        <f t="shared" si="93"/>
        <v>0</v>
      </c>
      <c r="AO86" s="582">
        <f t="shared" si="93"/>
        <v>0</v>
      </c>
      <c r="AP86" s="582">
        <f t="shared" si="94"/>
        <v>0</v>
      </c>
      <c r="AQ86" s="582">
        <f t="shared" si="94"/>
        <v>0</v>
      </c>
      <c r="AR86" s="608"/>
    </row>
    <row r="87" spans="1:44" s="596" customFormat="1" ht="80.25" hidden="1" customHeight="1">
      <c r="A87" s="576"/>
      <c r="B87" s="577"/>
      <c r="C87" s="577"/>
      <c r="D87" s="341"/>
      <c r="E87" s="577"/>
      <c r="F87" s="341"/>
      <c r="G87" s="341"/>
      <c r="H87" s="574"/>
      <c r="I87" s="604"/>
      <c r="J87" s="604"/>
      <c r="K87" s="604"/>
      <c r="L87" s="604"/>
      <c r="M87" s="604"/>
      <c r="N87" s="574"/>
      <c r="O87" s="595"/>
      <c r="P87" s="595"/>
      <c r="Q87" s="595"/>
      <c r="R87" s="604"/>
      <c r="S87" s="604"/>
      <c r="T87" s="595"/>
      <c r="U87" s="604"/>
      <c r="V87" s="604"/>
      <c r="W87" s="604"/>
      <c r="X87" s="604"/>
      <c r="Y87" s="604"/>
      <c r="Z87" s="604"/>
      <c r="AA87" s="604"/>
      <c r="AB87" s="604"/>
      <c r="AC87" s="604"/>
      <c r="AD87" s="574"/>
      <c r="AE87" s="574"/>
      <c r="AF87" s="574"/>
      <c r="AG87" s="574"/>
      <c r="AH87" s="574"/>
      <c r="AI87" s="574"/>
      <c r="AJ87" s="574"/>
      <c r="AK87" s="574"/>
      <c r="AL87" s="574"/>
      <c r="AM87" s="246"/>
      <c r="AN87" s="574"/>
      <c r="AO87" s="574"/>
      <c r="AP87" s="574"/>
      <c r="AQ87" s="574"/>
      <c r="AR87" s="643"/>
    </row>
    <row r="88" spans="1:44" s="584" customFormat="1" ht="17.25">
      <c r="A88" s="580"/>
      <c r="B88" s="591" t="s">
        <v>434</v>
      </c>
      <c r="C88" s="591"/>
      <c r="D88" s="633"/>
      <c r="E88" s="634"/>
      <c r="F88" s="586"/>
      <c r="G88" s="635"/>
      <c r="H88" s="636">
        <f>SUM(H89:H91)+H94</f>
        <v>76068</v>
      </c>
      <c r="I88" s="636">
        <f t="shared" ref="I88:J88" si="100">SUM(I89:I91)+I94</f>
        <v>0</v>
      </c>
      <c r="J88" s="636">
        <f t="shared" si="100"/>
        <v>5000</v>
      </c>
      <c r="K88" s="636">
        <f t="shared" ref="K88:L88" si="101">SUM(K89:K91)+K94</f>
        <v>140000</v>
      </c>
      <c r="L88" s="636">
        <f t="shared" si="101"/>
        <v>0</v>
      </c>
      <c r="M88" s="636">
        <f>SUM(M89:M94)</f>
        <v>87500</v>
      </c>
      <c r="N88" s="636">
        <f t="shared" ref="N88:AF88" si="102">SUM(N89:N94)</f>
        <v>78000</v>
      </c>
      <c r="O88" s="636">
        <f t="shared" si="102"/>
        <v>0</v>
      </c>
      <c r="P88" s="636">
        <f t="shared" si="102"/>
        <v>78000</v>
      </c>
      <c r="Q88" s="636"/>
      <c r="R88" s="636">
        <f t="shared" si="102"/>
        <v>0</v>
      </c>
      <c r="S88" s="636">
        <f t="shared" si="102"/>
        <v>0</v>
      </c>
      <c r="T88" s="636">
        <f t="shared" si="102"/>
        <v>9500</v>
      </c>
      <c r="U88" s="636">
        <f t="shared" si="102"/>
        <v>0</v>
      </c>
      <c r="V88" s="636">
        <f t="shared" si="102"/>
        <v>0</v>
      </c>
      <c r="W88" s="636">
        <f t="shared" si="102"/>
        <v>26256</v>
      </c>
      <c r="X88" s="636">
        <f t="shared" si="102"/>
        <v>0</v>
      </c>
      <c r="Y88" s="636">
        <f t="shared" si="102"/>
        <v>0</v>
      </c>
      <c r="Z88" s="636">
        <f t="shared" si="102"/>
        <v>0</v>
      </c>
      <c r="AA88" s="636">
        <f t="shared" si="102"/>
        <v>0</v>
      </c>
      <c r="AB88" s="636">
        <f t="shared" si="102"/>
        <v>0</v>
      </c>
      <c r="AC88" s="636">
        <f t="shared" si="102"/>
        <v>0</v>
      </c>
      <c r="AD88" s="636">
        <f t="shared" si="102"/>
        <v>51744</v>
      </c>
      <c r="AE88" s="636">
        <f t="shared" si="102"/>
        <v>0</v>
      </c>
      <c r="AF88" s="636">
        <f t="shared" si="102"/>
        <v>51744</v>
      </c>
      <c r="AG88" s="636"/>
      <c r="AH88" s="636">
        <f t="shared" ref="AH88:AI88" si="103">SUM(AH89:AH94)</f>
        <v>0</v>
      </c>
      <c r="AI88" s="636">
        <f t="shared" si="103"/>
        <v>0</v>
      </c>
      <c r="AJ88" s="636">
        <f t="shared" ref="AJ88:AM88" si="104">SUM(AJ89:AJ94)</f>
        <v>0</v>
      </c>
      <c r="AK88" s="636">
        <f t="shared" si="104"/>
        <v>0</v>
      </c>
      <c r="AL88" s="636">
        <f t="shared" si="104"/>
        <v>-26256</v>
      </c>
      <c r="AM88" s="372">
        <f t="shared" si="104"/>
        <v>-26256</v>
      </c>
      <c r="AN88" s="582">
        <f>AE88-O88</f>
        <v>0</v>
      </c>
      <c r="AO88" s="582">
        <f>AF88-P88</f>
        <v>-26256</v>
      </c>
      <c r="AP88" s="582">
        <f>AH88-R88</f>
        <v>0</v>
      </c>
      <c r="AQ88" s="582">
        <f>AI88-S88</f>
        <v>0</v>
      </c>
      <c r="AR88" s="608"/>
    </row>
    <row r="89" spans="1:44" s="596" customFormat="1" hidden="1">
      <c r="A89" s="576"/>
      <c r="B89" s="577"/>
      <c r="C89" s="577"/>
      <c r="D89" s="362"/>
      <c r="E89" s="621"/>
      <c r="F89" s="341"/>
      <c r="G89" s="341"/>
      <c r="H89" s="574"/>
      <c r="I89" s="595"/>
      <c r="J89" s="595"/>
      <c r="K89" s="595"/>
      <c r="L89" s="595"/>
      <c r="M89" s="595"/>
      <c r="N89" s="574"/>
      <c r="O89" s="595"/>
      <c r="P89" s="595"/>
      <c r="Q89" s="595"/>
      <c r="R89" s="574"/>
      <c r="S89" s="574"/>
      <c r="T89" s="595"/>
      <c r="U89" s="574"/>
      <c r="V89" s="574"/>
      <c r="W89" s="574"/>
      <c r="X89" s="574"/>
      <c r="Y89" s="574"/>
      <c r="Z89" s="574"/>
      <c r="AA89" s="574"/>
      <c r="AB89" s="574"/>
      <c r="AC89" s="574"/>
      <c r="AD89" s="574"/>
      <c r="AE89" s="574"/>
      <c r="AF89" s="574"/>
      <c r="AG89" s="574"/>
      <c r="AH89" s="574"/>
      <c r="AI89" s="574"/>
      <c r="AJ89" s="574"/>
      <c r="AK89" s="617"/>
      <c r="AL89" s="572"/>
      <c r="AM89" s="371"/>
      <c r="AN89" s="574"/>
      <c r="AO89" s="574"/>
      <c r="AP89" s="574"/>
      <c r="AQ89" s="574"/>
      <c r="AR89" s="617"/>
    </row>
    <row r="90" spans="1:44" s="596" customFormat="1" ht="165.75" customHeight="1">
      <c r="A90" s="576">
        <f>A89+1</f>
        <v>1</v>
      </c>
      <c r="B90" s="577" t="s">
        <v>304</v>
      </c>
      <c r="C90" s="577">
        <v>1</v>
      </c>
      <c r="D90" s="341" t="s">
        <v>204</v>
      </c>
      <c r="E90" s="621" t="s">
        <v>234</v>
      </c>
      <c r="F90" s="341" t="s">
        <v>235</v>
      </c>
      <c r="G90" s="341" t="s">
        <v>305</v>
      </c>
      <c r="H90" s="574">
        <v>76068</v>
      </c>
      <c r="I90" s="595"/>
      <c r="J90" s="595">
        <v>5000</v>
      </c>
      <c r="K90" s="595">
        <f t="shared" ref="K90" si="105">L90+M90+N90</f>
        <v>140000</v>
      </c>
      <c r="L90" s="595"/>
      <c r="M90" s="595">
        <f>N90+T90</f>
        <v>70000</v>
      </c>
      <c r="N90" s="574">
        <f>O90+P90</f>
        <v>70000</v>
      </c>
      <c r="O90" s="595"/>
      <c r="P90" s="595">
        <v>70000</v>
      </c>
      <c r="Q90" s="595">
        <f>R90+S90</f>
        <v>0</v>
      </c>
      <c r="R90" s="574"/>
      <c r="S90" s="574"/>
      <c r="T90" s="595"/>
      <c r="U90" s="574"/>
      <c r="V90" s="574"/>
      <c r="W90" s="574">
        <v>18256</v>
      </c>
      <c r="X90" s="574"/>
      <c r="Y90" s="574"/>
      <c r="Z90" s="574"/>
      <c r="AA90" s="574"/>
      <c r="AB90" s="574"/>
      <c r="AC90" s="574"/>
      <c r="AD90" s="574">
        <f t="shared" ref="AD90" si="106">AE90+AF90+AH90+AI90</f>
        <v>51744</v>
      </c>
      <c r="AE90" s="574">
        <f>O90+V90-U90</f>
        <v>0</v>
      </c>
      <c r="AF90" s="574">
        <f>P90+X90-W90</f>
        <v>51744</v>
      </c>
      <c r="AG90" s="574"/>
      <c r="AH90" s="574">
        <f>R90+Z90-Y90</f>
        <v>0</v>
      </c>
      <c r="AI90" s="574">
        <f>S90+AB90-AA90</f>
        <v>0</v>
      </c>
      <c r="AJ90" s="574">
        <f>T90</f>
        <v>0</v>
      </c>
      <c r="AK90" s="592"/>
      <c r="AL90" s="572">
        <f t="shared" si="87"/>
        <v>-18256</v>
      </c>
      <c r="AM90" s="371">
        <f t="shared" ref="AM90:AM93" si="107">AN90+AO90+AP90+AQ90</f>
        <v>-18256</v>
      </c>
      <c r="AN90" s="574">
        <f>AE90-O90</f>
        <v>0</v>
      </c>
      <c r="AO90" s="574">
        <f>AF90-P90</f>
        <v>-18256</v>
      </c>
      <c r="AP90" s="574">
        <f>AH90-R90</f>
        <v>0</v>
      </c>
      <c r="AQ90" s="574">
        <f>AI90-S90</f>
        <v>0</v>
      </c>
      <c r="AR90" s="341" t="s">
        <v>522</v>
      </c>
    </row>
    <row r="91" spans="1:44" s="596" customFormat="1" ht="17.25" customHeight="1">
      <c r="A91" s="576"/>
      <c r="B91" s="577"/>
      <c r="C91" s="577"/>
      <c r="D91" s="603"/>
      <c r="E91" s="621"/>
      <c r="F91" s="621"/>
      <c r="G91" s="612"/>
      <c r="H91" s="574"/>
      <c r="I91" s="595"/>
      <c r="J91" s="595"/>
      <c r="K91" s="595"/>
      <c r="L91" s="595"/>
      <c r="M91" s="595"/>
      <c r="N91" s="574"/>
      <c r="O91" s="595"/>
      <c r="P91" s="595"/>
      <c r="Q91" s="595"/>
      <c r="R91" s="574"/>
      <c r="S91" s="574"/>
      <c r="T91" s="595"/>
      <c r="U91" s="574"/>
      <c r="V91" s="574"/>
      <c r="W91" s="574"/>
      <c r="X91" s="574"/>
      <c r="Y91" s="574"/>
      <c r="Z91" s="574"/>
      <c r="AA91" s="574"/>
      <c r="AB91" s="574"/>
      <c r="AC91" s="574"/>
      <c r="AD91" s="574"/>
      <c r="AE91" s="574"/>
      <c r="AF91" s="574"/>
      <c r="AG91" s="574"/>
      <c r="AH91" s="574"/>
      <c r="AI91" s="574"/>
      <c r="AJ91" s="574"/>
      <c r="AK91" s="592"/>
      <c r="AL91" s="572"/>
      <c r="AM91" s="371">
        <f t="shared" si="107"/>
        <v>0</v>
      </c>
      <c r="AN91" s="574"/>
      <c r="AO91" s="574"/>
      <c r="AP91" s="574"/>
      <c r="AQ91" s="574"/>
      <c r="AR91" s="592"/>
    </row>
    <row r="92" spans="1:44" s="596" customFormat="1" ht="31.5">
      <c r="A92" s="576"/>
      <c r="B92" s="577" t="s">
        <v>309</v>
      </c>
      <c r="C92" s="577">
        <v>1</v>
      </c>
      <c r="D92" s="341" t="s">
        <v>197</v>
      </c>
      <c r="E92" s="341" t="s">
        <v>311</v>
      </c>
      <c r="F92" s="341" t="s">
        <v>235</v>
      </c>
      <c r="G92" s="341" t="s">
        <v>312</v>
      </c>
      <c r="H92" s="574">
        <v>10546</v>
      </c>
      <c r="I92" s="573"/>
      <c r="J92" s="595">
        <v>0</v>
      </c>
      <c r="K92" s="595"/>
      <c r="L92" s="595"/>
      <c r="M92" s="595">
        <f t="shared" ref="M92:M93" si="108">N92+T92</f>
        <v>10500</v>
      </c>
      <c r="N92" s="574">
        <f>O92+P92</f>
        <v>4000</v>
      </c>
      <c r="O92" s="595"/>
      <c r="P92" s="595">
        <v>4000</v>
      </c>
      <c r="Q92" s="595">
        <f>R92+S92</f>
        <v>0</v>
      </c>
      <c r="R92" s="574"/>
      <c r="S92" s="574"/>
      <c r="T92" s="574">
        <v>6500</v>
      </c>
      <c r="U92" s="574"/>
      <c r="V92" s="574"/>
      <c r="W92" s="574">
        <f>P92</f>
        <v>4000</v>
      </c>
      <c r="X92" s="574"/>
      <c r="Y92" s="574"/>
      <c r="Z92" s="574"/>
      <c r="AA92" s="574"/>
      <c r="AB92" s="574"/>
      <c r="AC92" s="574"/>
      <c r="AD92" s="574"/>
      <c r="AE92" s="574"/>
      <c r="AF92" s="574"/>
      <c r="AG92" s="574"/>
      <c r="AH92" s="574"/>
      <c r="AI92" s="574"/>
      <c r="AJ92" s="574"/>
      <c r="AK92" s="592"/>
      <c r="AL92" s="572">
        <f t="shared" si="87"/>
        <v>-4000</v>
      </c>
      <c r="AM92" s="371">
        <f t="shared" si="107"/>
        <v>-4000</v>
      </c>
      <c r="AN92" s="574">
        <f>AE92-O92</f>
        <v>0</v>
      </c>
      <c r="AO92" s="574">
        <f>AF92-P92</f>
        <v>-4000</v>
      </c>
      <c r="AP92" s="574">
        <f>AH92-R92</f>
        <v>0</v>
      </c>
      <c r="AQ92" s="574">
        <f>AI92-S92</f>
        <v>0</v>
      </c>
      <c r="AR92" s="592" t="s">
        <v>314</v>
      </c>
    </row>
    <row r="93" spans="1:44" s="596" customFormat="1" ht="31.5">
      <c r="A93" s="576"/>
      <c r="B93" s="577" t="s">
        <v>310</v>
      </c>
      <c r="C93" s="577">
        <v>1</v>
      </c>
      <c r="D93" s="341" t="s">
        <v>197</v>
      </c>
      <c r="E93" s="341" t="s">
        <v>311</v>
      </c>
      <c r="F93" s="341" t="s">
        <v>235</v>
      </c>
      <c r="G93" s="341" t="s">
        <v>313</v>
      </c>
      <c r="H93" s="574">
        <v>7048</v>
      </c>
      <c r="I93" s="587"/>
      <c r="J93" s="595">
        <v>0</v>
      </c>
      <c r="K93" s="595"/>
      <c r="L93" s="595"/>
      <c r="M93" s="595">
        <f t="shared" si="108"/>
        <v>7000</v>
      </c>
      <c r="N93" s="574">
        <f>O93+P93</f>
        <v>4000</v>
      </c>
      <c r="O93" s="595"/>
      <c r="P93" s="595">
        <v>4000</v>
      </c>
      <c r="Q93" s="595">
        <f>R93+S93</f>
        <v>0</v>
      </c>
      <c r="R93" s="574"/>
      <c r="S93" s="574"/>
      <c r="T93" s="574">
        <v>3000</v>
      </c>
      <c r="U93" s="574"/>
      <c r="V93" s="574"/>
      <c r="W93" s="574">
        <f>P93</f>
        <v>4000</v>
      </c>
      <c r="X93" s="574"/>
      <c r="Y93" s="574"/>
      <c r="Z93" s="574"/>
      <c r="AA93" s="574"/>
      <c r="AB93" s="574"/>
      <c r="AC93" s="574"/>
      <c r="AD93" s="574"/>
      <c r="AE93" s="574"/>
      <c r="AF93" s="574"/>
      <c r="AG93" s="574"/>
      <c r="AH93" s="574"/>
      <c r="AI93" s="574"/>
      <c r="AJ93" s="574"/>
      <c r="AK93" s="592"/>
      <c r="AL93" s="572">
        <f t="shared" si="87"/>
        <v>-4000</v>
      </c>
      <c r="AM93" s="371">
        <f t="shared" si="107"/>
        <v>-4000</v>
      </c>
      <c r="AN93" s="574">
        <f>AE93-O93</f>
        <v>0</v>
      </c>
      <c r="AO93" s="574">
        <f>AF93-P93</f>
        <v>-4000</v>
      </c>
      <c r="AP93" s="574">
        <f>AH93-R93</f>
        <v>0</v>
      </c>
      <c r="AQ93" s="574">
        <f>AI93-S93</f>
        <v>0</v>
      </c>
      <c r="AR93" s="592"/>
    </row>
    <row r="94" spans="1:44" s="596" customFormat="1" hidden="1">
      <c r="A94" s="576"/>
      <c r="B94" s="577"/>
      <c r="C94" s="577"/>
      <c r="D94" s="341"/>
      <c r="E94" s="341"/>
      <c r="F94" s="341"/>
      <c r="G94" s="341"/>
      <c r="H94" s="574"/>
      <c r="I94" s="574"/>
      <c r="J94" s="595"/>
      <c r="K94" s="595"/>
      <c r="L94" s="595"/>
      <c r="M94" s="595"/>
      <c r="N94" s="574"/>
      <c r="O94" s="595"/>
      <c r="P94" s="595"/>
      <c r="Q94" s="595"/>
      <c r="R94" s="574"/>
      <c r="S94" s="574"/>
      <c r="T94" s="595"/>
      <c r="U94" s="574"/>
      <c r="V94" s="574"/>
      <c r="W94" s="574"/>
      <c r="X94" s="574"/>
      <c r="Y94" s="574"/>
      <c r="Z94" s="574"/>
      <c r="AA94" s="574"/>
      <c r="AB94" s="574"/>
      <c r="AC94" s="574"/>
      <c r="AD94" s="574"/>
      <c r="AE94" s="574"/>
      <c r="AF94" s="574"/>
      <c r="AG94" s="574"/>
      <c r="AH94" s="574"/>
      <c r="AI94" s="574"/>
      <c r="AJ94" s="574"/>
      <c r="AK94" s="592"/>
      <c r="AL94" s="572"/>
      <c r="AM94" s="371"/>
      <c r="AN94" s="574"/>
      <c r="AO94" s="574"/>
      <c r="AP94" s="574"/>
      <c r="AQ94" s="574"/>
      <c r="AR94" s="592"/>
    </row>
    <row r="95" spans="1:44" s="584" customFormat="1" ht="47.25">
      <c r="A95" s="580" t="s">
        <v>329</v>
      </c>
      <c r="B95" s="590" t="s">
        <v>364</v>
      </c>
      <c r="C95" s="590"/>
      <c r="D95" s="586"/>
      <c r="E95" s="634"/>
      <c r="F95" s="586"/>
      <c r="G95" s="635"/>
      <c r="H95" s="636">
        <f>H96</f>
        <v>261760</v>
      </c>
      <c r="I95" s="636">
        <f t="shared" ref="I95:X97" si="109">I96</f>
        <v>0</v>
      </c>
      <c r="J95" s="636">
        <f t="shared" si="109"/>
        <v>0</v>
      </c>
      <c r="K95" s="636">
        <f t="shared" si="109"/>
        <v>0</v>
      </c>
      <c r="L95" s="636">
        <f t="shared" si="109"/>
        <v>0</v>
      </c>
      <c r="M95" s="636">
        <f t="shared" si="109"/>
        <v>129000</v>
      </c>
      <c r="N95" s="636">
        <f t="shared" si="109"/>
        <v>145000</v>
      </c>
      <c r="O95" s="636">
        <f t="shared" si="109"/>
        <v>145000</v>
      </c>
      <c r="P95" s="636">
        <f t="shared" si="109"/>
        <v>0</v>
      </c>
      <c r="Q95" s="636"/>
      <c r="R95" s="636">
        <f t="shared" si="109"/>
        <v>0</v>
      </c>
      <c r="S95" s="636">
        <f t="shared" si="109"/>
        <v>0</v>
      </c>
      <c r="T95" s="636">
        <f t="shared" si="109"/>
        <v>104800</v>
      </c>
      <c r="U95" s="636">
        <f t="shared" si="109"/>
        <v>87000</v>
      </c>
      <c r="V95" s="636">
        <f t="shared" si="109"/>
        <v>0</v>
      </c>
      <c r="W95" s="636">
        <f t="shared" si="109"/>
        <v>0</v>
      </c>
      <c r="X95" s="636">
        <f t="shared" si="109"/>
        <v>0</v>
      </c>
      <c r="Y95" s="636">
        <f t="shared" ref="Y95:AF97" si="110">Y96</f>
        <v>0</v>
      </c>
      <c r="Z95" s="636">
        <f t="shared" si="110"/>
        <v>0</v>
      </c>
      <c r="AA95" s="636">
        <f t="shared" si="110"/>
        <v>0</v>
      </c>
      <c r="AB95" s="636">
        <f t="shared" si="110"/>
        <v>0</v>
      </c>
      <c r="AC95" s="636">
        <f t="shared" si="110"/>
        <v>0</v>
      </c>
      <c r="AD95" s="636">
        <f t="shared" si="110"/>
        <v>58000</v>
      </c>
      <c r="AE95" s="636">
        <f t="shared" si="110"/>
        <v>58000</v>
      </c>
      <c r="AF95" s="636">
        <f t="shared" si="110"/>
        <v>0</v>
      </c>
      <c r="AG95" s="636"/>
      <c r="AH95" s="636">
        <f t="shared" ref="AH95:AM97" si="111">AH96</f>
        <v>0</v>
      </c>
      <c r="AI95" s="636">
        <f t="shared" si="111"/>
        <v>0</v>
      </c>
      <c r="AJ95" s="636">
        <f t="shared" si="111"/>
        <v>104800</v>
      </c>
      <c r="AK95" s="636">
        <f t="shared" si="111"/>
        <v>0</v>
      </c>
      <c r="AL95" s="636">
        <f t="shared" si="111"/>
        <v>-87000</v>
      </c>
      <c r="AM95" s="372">
        <f t="shared" si="111"/>
        <v>-87000</v>
      </c>
      <c r="AN95" s="582">
        <f t="shared" ref="AN95:AO101" si="112">AE95-O95</f>
        <v>-87000</v>
      </c>
      <c r="AO95" s="582">
        <f t="shared" si="112"/>
        <v>0</v>
      </c>
      <c r="AP95" s="582">
        <f t="shared" ref="AP95:AQ101" si="113">AH95-R95</f>
        <v>0</v>
      </c>
      <c r="AQ95" s="582">
        <f t="shared" si="113"/>
        <v>0</v>
      </c>
      <c r="AR95" s="586" t="s">
        <v>415</v>
      </c>
    </row>
    <row r="96" spans="1:44" s="584" customFormat="1" ht="31.5">
      <c r="A96" s="580"/>
      <c r="B96" s="590" t="s">
        <v>30</v>
      </c>
      <c r="C96" s="590"/>
      <c r="D96" s="586"/>
      <c r="E96" s="634"/>
      <c r="F96" s="586"/>
      <c r="G96" s="635"/>
      <c r="H96" s="636">
        <f>H97</f>
        <v>261760</v>
      </c>
      <c r="I96" s="636">
        <f t="shared" si="109"/>
        <v>0</v>
      </c>
      <c r="J96" s="636">
        <f t="shared" si="109"/>
        <v>0</v>
      </c>
      <c r="K96" s="636">
        <f t="shared" si="109"/>
        <v>0</v>
      </c>
      <c r="L96" s="636">
        <f t="shared" si="109"/>
        <v>0</v>
      </c>
      <c r="M96" s="636">
        <f t="shared" si="109"/>
        <v>129000</v>
      </c>
      <c r="N96" s="636">
        <f t="shared" si="109"/>
        <v>145000</v>
      </c>
      <c r="O96" s="636">
        <f t="shared" si="109"/>
        <v>145000</v>
      </c>
      <c r="P96" s="636">
        <f t="shared" si="109"/>
        <v>0</v>
      </c>
      <c r="Q96" s="636"/>
      <c r="R96" s="636">
        <f t="shared" si="109"/>
        <v>0</v>
      </c>
      <c r="S96" s="636">
        <f t="shared" si="109"/>
        <v>0</v>
      </c>
      <c r="T96" s="636">
        <f t="shared" si="109"/>
        <v>104800</v>
      </c>
      <c r="U96" s="636">
        <f t="shared" si="109"/>
        <v>87000</v>
      </c>
      <c r="V96" s="636">
        <f t="shared" si="109"/>
        <v>0</v>
      </c>
      <c r="W96" s="636">
        <f t="shared" si="109"/>
        <v>0</v>
      </c>
      <c r="X96" s="636">
        <f t="shared" si="109"/>
        <v>0</v>
      </c>
      <c r="Y96" s="636">
        <f t="shared" si="110"/>
        <v>0</v>
      </c>
      <c r="Z96" s="636">
        <f t="shared" si="110"/>
        <v>0</v>
      </c>
      <c r="AA96" s="636">
        <f t="shared" si="110"/>
        <v>0</v>
      </c>
      <c r="AB96" s="636">
        <f t="shared" si="110"/>
        <v>0</v>
      </c>
      <c r="AC96" s="636">
        <f t="shared" si="110"/>
        <v>0</v>
      </c>
      <c r="AD96" s="636">
        <f t="shared" si="110"/>
        <v>58000</v>
      </c>
      <c r="AE96" s="636">
        <f t="shared" si="110"/>
        <v>58000</v>
      </c>
      <c r="AF96" s="636">
        <f t="shared" si="110"/>
        <v>0</v>
      </c>
      <c r="AG96" s="636"/>
      <c r="AH96" s="636">
        <f t="shared" si="111"/>
        <v>0</v>
      </c>
      <c r="AI96" s="636">
        <f t="shared" si="111"/>
        <v>0</v>
      </c>
      <c r="AJ96" s="636">
        <f t="shared" si="111"/>
        <v>104800</v>
      </c>
      <c r="AK96" s="636">
        <f t="shared" si="111"/>
        <v>0</v>
      </c>
      <c r="AL96" s="636">
        <f t="shared" si="111"/>
        <v>-87000</v>
      </c>
      <c r="AM96" s="372">
        <f t="shared" si="111"/>
        <v>-87000</v>
      </c>
      <c r="AN96" s="582">
        <f t="shared" si="112"/>
        <v>-87000</v>
      </c>
      <c r="AO96" s="582">
        <f t="shared" si="112"/>
        <v>0</v>
      </c>
      <c r="AP96" s="582">
        <f t="shared" si="113"/>
        <v>0</v>
      </c>
      <c r="AQ96" s="582">
        <f t="shared" si="113"/>
        <v>0</v>
      </c>
      <c r="AR96" s="608"/>
    </row>
    <row r="97" spans="1:44" s="584" customFormat="1" ht="17.25">
      <c r="A97" s="580"/>
      <c r="B97" s="590" t="s">
        <v>380</v>
      </c>
      <c r="C97" s="590"/>
      <c r="D97" s="586"/>
      <c r="E97" s="634"/>
      <c r="F97" s="586"/>
      <c r="G97" s="635"/>
      <c r="H97" s="636">
        <f>H98</f>
        <v>261760</v>
      </c>
      <c r="I97" s="636">
        <f t="shared" si="109"/>
        <v>0</v>
      </c>
      <c r="J97" s="636">
        <f t="shared" si="109"/>
        <v>0</v>
      </c>
      <c r="K97" s="636">
        <f t="shared" si="109"/>
        <v>0</v>
      </c>
      <c r="L97" s="636">
        <f t="shared" si="109"/>
        <v>0</v>
      </c>
      <c r="M97" s="636">
        <f t="shared" si="109"/>
        <v>129000</v>
      </c>
      <c r="N97" s="636">
        <f t="shared" si="109"/>
        <v>145000</v>
      </c>
      <c r="O97" s="636">
        <f t="shared" si="109"/>
        <v>145000</v>
      </c>
      <c r="P97" s="636">
        <f t="shared" si="109"/>
        <v>0</v>
      </c>
      <c r="Q97" s="636"/>
      <c r="R97" s="636">
        <f t="shared" si="109"/>
        <v>0</v>
      </c>
      <c r="S97" s="636">
        <f t="shared" si="109"/>
        <v>0</v>
      </c>
      <c r="T97" s="636">
        <f t="shared" si="109"/>
        <v>104800</v>
      </c>
      <c r="U97" s="636">
        <f t="shared" si="109"/>
        <v>87000</v>
      </c>
      <c r="V97" s="636">
        <f t="shared" si="109"/>
        <v>0</v>
      </c>
      <c r="W97" s="636">
        <f t="shared" si="109"/>
        <v>0</v>
      </c>
      <c r="X97" s="636">
        <f t="shared" si="109"/>
        <v>0</v>
      </c>
      <c r="Y97" s="636">
        <f t="shared" si="110"/>
        <v>0</v>
      </c>
      <c r="Z97" s="636">
        <f t="shared" si="110"/>
        <v>0</v>
      </c>
      <c r="AA97" s="636">
        <f t="shared" si="110"/>
        <v>0</v>
      </c>
      <c r="AB97" s="636">
        <f t="shared" si="110"/>
        <v>0</v>
      </c>
      <c r="AC97" s="636">
        <f t="shared" si="110"/>
        <v>0</v>
      </c>
      <c r="AD97" s="636">
        <f t="shared" si="110"/>
        <v>58000</v>
      </c>
      <c r="AE97" s="636">
        <f t="shared" si="110"/>
        <v>58000</v>
      </c>
      <c r="AF97" s="636">
        <f t="shared" si="110"/>
        <v>0</v>
      </c>
      <c r="AG97" s="636"/>
      <c r="AH97" s="636">
        <f t="shared" si="111"/>
        <v>0</v>
      </c>
      <c r="AI97" s="636">
        <f t="shared" si="111"/>
        <v>0</v>
      </c>
      <c r="AJ97" s="636">
        <f t="shared" si="111"/>
        <v>104800</v>
      </c>
      <c r="AK97" s="636">
        <f t="shared" si="111"/>
        <v>0</v>
      </c>
      <c r="AL97" s="636">
        <f t="shared" si="111"/>
        <v>-87000</v>
      </c>
      <c r="AM97" s="372">
        <f t="shared" si="111"/>
        <v>-87000</v>
      </c>
      <c r="AN97" s="582">
        <f t="shared" si="112"/>
        <v>-87000</v>
      </c>
      <c r="AO97" s="582">
        <f t="shared" si="112"/>
        <v>0</v>
      </c>
      <c r="AP97" s="582">
        <f t="shared" si="113"/>
        <v>0</v>
      </c>
      <c r="AQ97" s="582">
        <f t="shared" si="113"/>
        <v>0</v>
      </c>
      <c r="AR97" s="608"/>
    </row>
    <row r="98" spans="1:44" s="584" customFormat="1" ht="47.25">
      <c r="A98" s="580"/>
      <c r="B98" s="590" t="s">
        <v>381</v>
      </c>
      <c r="C98" s="590"/>
      <c r="D98" s="586" t="s">
        <v>382</v>
      </c>
      <c r="E98" s="634"/>
      <c r="F98" s="586"/>
      <c r="G98" s="635"/>
      <c r="H98" s="636">
        <f>H99+H107+H111+H114</f>
        <v>261760</v>
      </c>
      <c r="I98" s="636">
        <f t="shared" ref="I98:AF98" si="114">I99+I107+I111+I114</f>
        <v>0</v>
      </c>
      <c r="J98" s="636">
        <f t="shared" si="114"/>
        <v>0</v>
      </c>
      <c r="K98" s="636">
        <f t="shared" si="114"/>
        <v>0</v>
      </c>
      <c r="L98" s="636">
        <f t="shared" si="114"/>
        <v>0</v>
      </c>
      <c r="M98" s="636">
        <f t="shared" si="114"/>
        <v>129000</v>
      </c>
      <c r="N98" s="636">
        <f t="shared" si="114"/>
        <v>145000</v>
      </c>
      <c r="O98" s="636">
        <f t="shared" si="114"/>
        <v>145000</v>
      </c>
      <c r="P98" s="636">
        <f t="shared" si="114"/>
        <v>0</v>
      </c>
      <c r="Q98" s="636"/>
      <c r="R98" s="636">
        <f t="shared" si="114"/>
        <v>0</v>
      </c>
      <c r="S98" s="636">
        <f t="shared" si="114"/>
        <v>0</v>
      </c>
      <c r="T98" s="636">
        <f t="shared" si="114"/>
        <v>104800</v>
      </c>
      <c r="U98" s="636">
        <f t="shared" si="114"/>
        <v>87000</v>
      </c>
      <c r="V98" s="636">
        <f t="shared" si="114"/>
        <v>0</v>
      </c>
      <c r="W98" s="636">
        <f t="shared" si="114"/>
        <v>0</v>
      </c>
      <c r="X98" s="636">
        <f t="shared" si="114"/>
        <v>0</v>
      </c>
      <c r="Y98" s="636">
        <f t="shared" si="114"/>
        <v>0</v>
      </c>
      <c r="Z98" s="636">
        <f t="shared" si="114"/>
        <v>0</v>
      </c>
      <c r="AA98" s="636">
        <f t="shared" si="114"/>
        <v>0</v>
      </c>
      <c r="AB98" s="636">
        <f t="shared" si="114"/>
        <v>0</v>
      </c>
      <c r="AC98" s="636">
        <f t="shared" si="114"/>
        <v>0</v>
      </c>
      <c r="AD98" s="636">
        <f t="shared" si="114"/>
        <v>58000</v>
      </c>
      <c r="AE98" s="636">
        <f t="shared" si="114"/>
        <v>58000</v>
      </c>
      <c r="AF98" s="636">
        <f t="shared" si="114"/>
        <v>0</v>
      </c>
      <c r="AG98" s="636"/>
      <c r="AH98" s="636">
        <f t="shared" ref="AH98:AI98" si="115">AH99+AH107+AH111+AH114</f>
        <v>0</v>
      </c>
      <c r="AI98" s="636">
        <f t="shared" si="115"/>
        <v>0</v>
      </c>
      <c r="AJ98" s="636">
        <f t="shared" ref="AJ98:AM98" si="116">AJ99+AJ107+AJ111+AJ114</f>
        <v>104800</v>
      </c>
      <c r="AK98" s="636">
        <f t="shared" si="116"/>
        <v>0</v>
      </c>
      <c r="AL98" s="636">
        <f t="shared" si="116"/>
        <v>-87000</v>
      </c>
      <c r="AM98" s="372">
        <f t="shared" si="116"/>
        <v>-87000</v>
      </c>
      <c r="AN98" s="582">
        <f t="shared" si="112"/>
        <v>-87000</v>
      </c>
      <c r="AO98" s="582">
        <f t="shared" si="112"/>
        <v>0</v>
      </c>
      <c r="AP98" s="582">
        <f t="shared" si="113"/>
        <v>0</v>
      </c>
      <c r="AQ98" s="582">
        <f t="shared" si="113"/>
        <v>0</v>
      </c>
      <c r="AR98" s="608"/>
    </row>
    <row r="99" spans="1:44" s="584" customFormat="1">
      <c r="A99" s="580"/>
      <c r="B99" s="590" t="s">
        <v>383</v>
      </c>
      <c r="C99" s="590"/>
      <c r="D99" s="586"/>
      <c r="E99" s="586"/>
      <c r="F99" s="586"/>
      <c r="G99" s="586"/>
      <c r="H99" s="582">
        <f>H100+H101+H102+H103+H104+H105+H106</f>
        <v>127435</v>
      </c>
      <c r="I99" s="582">
        <f t="shared" ref="I99:J99" si="117">I100+I101+I102+I103+I104+I105+I106</f>
        <v>0</v>
      </c>
      <c r="J99" s="582">
        <f t="shared" si="117"/>
        <v>0</v>
      </c>
      <c r="K99" s="587"/>
      <c r="L99" s="587"/>
      <c r="M99" s="582">
        <f t="shared" ref="M99:O99" si="118">SUM(M100:M106)</f>
        <v>129000</v>
      </c>
      <c r="N99" s="582">
        <f t="shared" si="118"/>
        <v>83000</v>
      </c>
      <c r="O99" s="582">
        <f t="shared" si="118"/>
        <v>83000</v>
      </c>
      <c r="P99" s="587"/>
      <c r="Q99" s="587"/>
      <c r="R99" s="582"/>
      <c r="S99" s="582"/>
      <c r="T99" s="582">
        <f t="shared" ref="T99:AI99" si="119">SUM(T100:T106)</f>
        <v>46000</v>
      </c>
      <c r="U99" s="582">
        <f t="shared" si="119"/>
        <v>25000</v>
      </c>
      <c r="V99" s="582">
        <f t="shared" si="119"/>
        <v>0</v>
      </c>
      <c r="W99" s="582">
        <f t="shared" si="119"/>
        <v>0</v>
      </c>
      <c r="X99" s="582">
        <f t="shared" si="119"/>
        <v>0</v>
      </c>
      <c r="Y99" s="582">
        <f t="shared" si="119"/>
        <v>0</v>
      </c>
      <c r="Z99" s="582">
        <f t="shared" si="119"/>
        <v>0</v>
      </c>
      <c r="AA99" s="582">
        <f t="shared" si="119"/>
        <v>0</v>
      </c>
      <c r="AB99" s="582">
        <f t="shared" si="119"/>
        <v>0</v>
      </c>
      <c r="AC99" s="582">
        <f t="shared" si="119"/>
        <v>0</v>
      </c>
      <c r="AD99" s="582">
        <f t="shared" si="119"/>
        <v>58000</v>
      </c>
      <c r="AE99" s="582">
        <f t="shared" si="119"/>
        <v>58000</v>
      </c>
      <c r="AF99" s="582">
        <f t="shared" si="119"/>
        <v>0</v>
      </c>
      <c r="AG99" s="582"/>
      <c r="AH99" s="582">
        <f t="shared" si="119"/>
        <v>0</v>
      </c>
      <c r="AI99" s="582">
        <f t="shared" si="119"/>
        <v>0</v>
      </c>
      <c r="AJ99" s="582">
        <f t="shared" ref="AJ99:AM99" si="120">SUM(AJ100:AJ106)</f>
        <v>46000</v>
      </c>
      <c r="AK99" s="582">
        <f t="shared" si="120"/>
        <v>0</v>
      </c>
      <c r="AL99" s="582">
        <f t="shared" si="120"/>
        <v>-25000</v>
      </c>
      <c r="AM99" s="245">
        <f t="shared" si="120"/>
        <v>-25000</v>
      </c>
      <c r="AN99" s="582">
        <f t="shared" si="112"/>
        <v>-25000</v>
      </c>
      <c r="AO99" s="582">
        <f t="shared" si="112"/>
        <v>0</v>
      </c>
      <c r="AP99" s="582">
        <f t="shared" si="113"/>
        <v>0</v>
      </c>
      <c r="AQ99" s="582">
        <f t="shared" si="113"/>
        <v>0</v>
      </c>
      <c r="AR99" s="608"/>
    </row>
    <row r="100" spans="1:44" s="596" customFormat="1" ht="31.5">
      <c r="A100" s="576">
        <f>A94+1</f>
        <v>1</v>
      </c>
      <c r="B100" s="577" t="s">
        <v>384</v>
      </c>
      <c r="C100" s="577">
        <v>1</v>
      </c>
      <c r="D100" s="341" t="s">
        <v>319</v>
      </c>
      <c r="E100" s="341" t="s">
        <v>327</v>
      </c>
      <c r="F100" s="341" t="s">
        <v>223</v>
      </c>
      <c r="G100" s="341" t="s">
        <v>385</v>
      </c>
      <c r="H100" s="574">
        <v>9025</v>
      </c>
      <c r="I100" s="595"/>
      <c r="J100" s="595"/>
      <c r="K100" s="595"/>
      <c r="L100" s="595"/>
      <c r="M100" s="595">
        <f>N100+T100</f>
        <v>8800</v>
      </c>
      <c r="N100" s="574">
        <f>O100+P100</f>
        <v>8400</v>
      </c>
      <c r="O100" s="574">
        <v>8400</v>
      </c>
      <c r="P100" s="595"/>
      <c r="Q100" s="595">
        <f>R100+S100</f>
        <v>0</v>
      </c>
      <c r="R100" s="574"/>
      <c r="S100" s="574"/>
      <c r="T100" s="595">
        <v>400</v>
      </c>
      <c r="U100" s="574">
        <v>400</v>
      </c>
      <c r="V100" s="574"/>
      <c r="W100" s="574"/>
      <c r="X100" s="574"/>
      <c r="Y100" s="574"/>
      <c r="Z100" s="574"/>
      <c r="AA100" s="574"/>
      <c r="AB100" s="574"/>
      <c r="AC100" s="574"/>
      <c r="AD100" s="574">
        <f t="shared" ref="AD100:AD104" si="121">AE100+AF100+AH100+AI100</f>
        <v>8000</v>
      </c>
      <c r="AE100" s="574">
        <v>8000</v>
      </c>
      <c r="AF100" s="574">
        <f t="shared" ref="AF100:AF104" si="122">P100+X100-W100</f>
        <v>0</v>
      </c>
      <c r="AG100" s="574"/>
      <c r="AH100" s="574">
        <f t="shared" ref="AH100:AH104" si="123">R100+Z100-Y100</f>
        <v>0</v>
      </c>
      <c r="AI100" s="574">
        <f t="shared" ref="AI100:AI104" si="124">S100+AB100-AA100</f>
        <v>0</v>
      </c>
      <c r="AJ100" s="574">
        <f t="shared" ref="AJ100:AJ104" si="125">T100</f>
        <v>400</v>
      </c>
      <c r="AK100" s="574"/>
      <c r="AL100" s="572">
        <f t="shared" si="87"/>
        <v>-400</v>
      </c>
      <c r="AM100" s="371">
        <f t="shared" ref="AM100:AM104" si="126">AN100+AO100+AP100+AQ100</f>
        <v>-400</v>
      </c>
      <c r="AN100" s="574">
        <f t="shared" si="112"/>
        <v>-400</v>
      </c>
      <c r="AO100" s="574">
        <f t="shared" si="112"/>
        <v>0</v>
      </c>
      <c r="AP100" s="574">
        <f t="shared" si="113"/>
        <v>0</v>
      </c>
      <c r="AQ100" s="574">
        <f t="shared" si="113"/>
        <v>0</v>
      </c>
      <c r="AR100" s="341" t="s">
        <v>416</v>
      </c>
    </row>
    <row r="101" spans="1:44" s="596" customFormat="1" ht="31.5">
      <c r="A101" s="576">
        <f>A100+1</f>
        <v>2</v>
      </c>
      <c r="B101" s="577" t="s">
        <v>386</v>
      </c>
      <c r="C101" s="577">
        <v>1</v>
      </c>
      <c r="D101" s="341" t="s">
        <v>319</v>
      </c>
      <c r="E101" s="341" t="s">
        <v>327</v>
      </c>
      <c r="F101" s="341" t="s">
        <v>223</v>
      </c>
      <c r="G101" s="341" t="s">
        <v>387</v>
      </c>
      <c r="H101" s="574">
        <v>5855</v>
      </c>
      <c r="I101" s="595"/>
      <c r="J101" s="595"/>
      <c r="K101" s="595"/>
      <c r="L101" s="595"/>
      <c r="M101" s="595">
        <f t="shared" ref="M101:M104" si="127">N101+T101</f>
        <v>5800</v>
      </c>
      <c r="N101" s="574">
        <f>O101+P101</f>
        <v>5600</v>
      </c>
      <c r="O101" s="574">
        <v>5600</v>
      </c>
      <c r="P101" s="595"/>
      <c r="Q101" s="595">
        <f>R101+S101</f>
        <v>0</v>
      </c>
      <c r="R101" s="574"/>
      <c r="S101" s="574"/>
      <c r="T101" s="595">
        <v>200</v>
      </c>
      <c r="U101" s="574">
        <v>600</v>
      </c>
      <c r="V101" s="574"/>
      <c r="W101" s="574"/>
      <c r="X101" s="574"/>
      <c r="Y101" s="574"/>
      <c r="Z101" s="574"/>
      <c r="AA101" s="574"/>
      <c r="AB101" s="574"/>
      <c r="AC101" s="574"/>
      <c r="AD101" s="574">
        <f t="shared" si="121"/>
        <v>5000</v>
      </c>
      <c r="AE101" s="574">
        <v>5000</v>
      </c>
      <c r="AF101" s="574">
        <f t="shared" si="122"/>
        <v>0</v>
      </c>
      <c r="AG101" s="574"/>
      <c r="AH101" s="574">
        <f t="shared" si="123"/>
        <v>0</v>
      </c>
      <c r="AI101" s="574">
        <f t="shared" si="124"/>
        <v>0</v>
      </c>
      <c r="AJ101" s="574">
        <f t="shared" si="125"/>
        <v>200</v>
      </c>
      <c r="AK101" s="574"/>
      <c r="AL101" s="572">
        <f t="shared" si="87"/>
        <v>-600</v>
      </c>
      <c r="AM101" s="371">
        <f t="shared" si="126"/>
        <v>-600</v>
      </c>
      <c r="AN101" s="574">
        <f t="shared" si="112"/>
        <v>-600</v>
      </c>
      <c r="AO101" s="574">
        <f t="shared" si="112"/>
        <v>0</v>
      </c>
      <c r="AP101" s="574">
        <f t="shared" si="113"/>
        <v>0</v>
      </c>
      <c r="AQ101" s="574">
        <f t="shared" si="113"/>
        <v>0</v>
      </c>
      <c r="AR101" s="341" t="s">
        <v>416</v>
      </c>
    </row>
    <row r="102" spans="1:44" s="596" customFormat="1" hidden="1">
      <c r="A102" s="576"/>
      <c r="B102" s="577"/>
      <c r="C102" s="577"/>
      <c r="D102" s="341"/>
      <c r="E102" s="341"/>
      <c r="F102" s="341"/>
      <c r="G102" s="341"/>
      <c r="H102" s="574"/>
      <c r="I102" s="595"/>
      <c r="J102" s="595"/>
      <c r="K102" s="595"/>
      <c r="L102" s="595"/>
      <c r="M102" s="595"/>
      <c r="N102" s="574"/>
      <c r="O102" s="574"/>
      <c r="P102" s="595"/>
      <c r="Q102" s="595"/>
      <c r="R102" s="574"/>
      <c r="S102" s="574"/>
      <c r="T102" s="595"/>
      <c r="U102" s="574"/>
      <c r="V102" s="574"/>
      <c r="W102" s="574"/>
      <c r="X102" s="574"/>
      <c r="Y102" s="574"/>
      <c r="Z102" s="574"/>
      <c r="AA102" s="574"/>
      <c r="AB102" s="574"/>
      <c r="AC102" s="574"/>
      <c r="AD102" s="574"/>
      <c r="AE102" s="574"/>
      <c r="AF102" s="574"/>
      <c r="AG102" s="574"/>
      <c r="AH102" s="574"/>
      <c r="AI102" s="574"/>
      <c r="AJ102" s="574"/>
      <c r="AK102" s="574"/>
      <c r="AL102" s="572"/>
      <c r="AM102" s="371">
        <f t="shared" si="126"/>
        <v>0</v>
      </c>
      <c r="AN102" s="574"/>
      <c r="AO102" s="574"/>
      <c r="AP102" s="574"/>
      <c r="AQ102" s="574"/>
      <c r="AR102" s="341"/>
    </row>
    <row r="103" spans="1:44" s="596" customFormat="1" ht="63">
      <c r="A103" s="576">
        <v>3</v>
      </c>
      <c r="B103" s="577" t="s">
        <v>390</v>
      </c>
      <c r="C103" s="577">
        <v>1</v>
      </c>
      <c r="D103" s="341" t="s">
        <v>319</v>
      </c>
      <c r="E103" s="341" t="s">
        <v>327</v>
      </c>
      <c r="F103" s="341" t="s">
        <v>165</v>
      </c>
      <c r="G103" s="341" t="s">
        <v>422</v>
      </c>
      <c r="H103" s="574">
        <v>79913</v>
      </c>
      <c r="I103" s="595"/>
      <c r="J103" s="595"/>
      <c r="K103" s="595"/>
      <c r="L103" s="595"/>
      <c r="M103" s="595">
        <f t="shared" si="127"/>
        <v>84400</v>
      </c>
      <c r="N103" s="574">
        <f>O103+P103</f>
        <v>39000</v>
      </c>
      <c r="O103" s="574">
        <v>39000</v>
      </c>
      <c r="P103" s="595"/>
      <c r="Q103" s="595">
        <f>R103+S103</f>
        <v>0</v>
      </c>
      <c r="R103" s="574"/>
      <c r="S103" s="574"/>
      <c r="T103" s="595">
        <v>45400</v>
      </c>
      <c r="U103" s="574">
        <v>14000</v>
      </c>
      <c r="V103" s="574"/>
      <c r="W103" s="574"/>
      <c r="X103" s="574"/>
      <c r="Y103" s="574"/>
      <c r="Z103" s="574"/>
      <c r="AA103" s="574"/>
      <c r="AB103" s="574"/>
      <c r="AC103" s="574"/>
      <c r="AD103" s="574">
        <f t="shared" si="121"/>
        <v>25000</v>
      </c>
      <c r="AE103" s="574">
        <v>25000</v>
      </c>
      <c r="AF103" s="574">
        <f t="shared" si="122"/>
        <v>0</v>
      </c>
      <c r="AG103" s="574"/>
      <c r="AH103" s="574">
        <f t="shared" si="123"/>
        <v>0</v>
      </c>
      <c r="AI103" s="574">
        <f t="shared" si="124"/>
        <v>0</v>
      </c>
      <c r="AJ103" s="574">
        <f t="shared" si="125"/>
        <v>45400</v>
      </c>
      <c r="AK103" s="574"/>
      <c r="AL103" s="572">
        <f t="shared" si="87"/>
        <v>-14000</v>
      </c>
      <c r="AM103" s="371">
        <f t="shared" si="126"/>
        <v>-14000</v>
      </c>
      <c r="AN103" s="574">
        <f>AE103-O103</f>
        <v>-14000</v>
      </c>
      <c r="AO103" s="574">
        <f>AF103-P103</f>
        <v>0</v>
      </c>
      <c r="AP103" s="574">
        <f>AH103-R103</f>
        <v>0</v>
      </c>
      <c r="AQ103" s="574">
        <f>AI103-S103</f>
        <v>0</v>
      </c>
      <c r="AR103" s="341" t="s">
        <v>417</v>
      </c>
    </row>
    <row r="104" spans="1:44" s="596" customFormat="1" ht="36.75" customHeight="1">
      <c r="A104" s="576">
        <f t="shared" ref="A104" si="128">A103+1</f>
        <v>4</v>
      </c>
      <c r="B104" s="577" t="s">
        <v>391</v>
      </c>
      <c r="C104" s="577">
        <v>1</v>
      </c>
      <c r="D104" s="341" t="s">
        <v>319</v>
      </c>
      <c r="E104" s="341" t="s">
        <v>327</v>
      </c>
      <c r="F104" s="341" t="s">
        <v>392</v>
      </c>
      <c r="G104" s="341" t="s">
        <v>393</v>
      </c>
      <c r="H104" s="574">
        <v>32642</v>
      </c>
      <c r="I104" s="595"/>
      <c r="J104" s="595"/>
      <c r="K104" s="595"/>
      <c r="L104" s="595"/>
      <c r="M104" s="595">
        <f t="shared" si="127"/>
        <v>30000</v>
      </c>
      <c r="N104" s="574">
        <f>O104+P104</f>
        <v>30000</v>
      </c>
      <c r="O104" s="574">
        <v>30000</v>
      </c>
      <c r="P104" s="595"/>
      <c r="Q104" s="595">
        <f>R104+S104</f>
        <v>0</v>
      </c>
      <c r="R104" s="574"/>
      <c r="S104" s="574"/>
      <c r="T104" s="595"/>
      <c r="U104" s="574">
        <v>10000</v>
      </c>
      <c r="V104" s="574"/>
      <c r="W104" s="574"/>
      <c r="X104" s="574"/>
      <c r="Y104" s="574"/>
      <c r="Z104" s="574"/>
      <c r="AA104" s="574"/>
      <c r="AB104" s="574"/>
      <c r="AC104" s="574"/>
      <c r="AD104" s="574">
        <f t="shared" si="121"/>
        <v>20000</v>
      </c>
      <c r="AE104" s="574">
        <v>20000</v>
      </c>
      <c r="AF104" s="574">
        <f t="shared" si="122"/>
        <v>0</v>
      </c>
      <c r="AG104" s="574"/>
      <c r="AH104" s="574">
        <f t="shared" si="123"/>
        <v>0</v>
      </c>
      <c r="AI104" s="574">
        <f t="shared" si="124"/>
        <v>0</v>
      </c>
      <c r="AJ104" s="574">
        <f t="shared" si="125"/>
        <v>0</v>
      </c>
      <c r="AK104" s="574"/>
      <c r="AL104" s="572">
        <f t="shared" si="87"/>
        <v>-10000</v>
      </c>
      <c r="AM104" s="371">
        <f t="shared" si="126"/>
        <v>-10000</v>
      </c>
      <c r="AN104" s="574">
        <f>AE104-O104</f>
        <v>-10000</v>
      </c>
      <c r="AO104" s="574">
        <f>AF104-P104</f>
        <v>0</v>
      </c>
      <c r="AP104" s="574">
        <f>AH104-R104</f>
        <v>0</v>
      </c>
      <c r="AQ104" s="574">
        <f>AI104-S104</f>
        <v>0</v>
      </c>
      <c r="AR104" s="341" t="s">
        <v>417</v>
      </c>
    </row>
    <row r="105" spans="1:44" s="596" customFormat="1" hidden="1">
      <c r="A105" s="576"/>
      <c r="B105" s="577"/>
      <c r="C105" s="577"/>
      <c r="D105" s="341"/>
      <c r="E105" s="341"/>
      <c r="F105" s="341"/>
      <c r="G105" s="341"/>
      <c r="H105" s="574"/>
      <c r="I105" s="595"/>
      <c r="J105" s="595"/>
      <c r="K105" s="595"/>
      <c r="L105" s="595"/>
      <c r="M105" s="595"/>
      <c r="N105" s="574"/>
      <c r="O105" s="574"/>
      <c r="P105" s="595"/>
      <c r="Q105" s="595"/>
      <c r="R105" s="574"/>
      <c r="S105" s="574"/>
      <c r="T105" s="595"/>
      <c r="U105" s="574"/>
      <c r="V105" s="574"/>
      <c r="W105" s="574"/>
      <c r="X105" s="574"/>
      <c r="Y105" s="574"/>
      <c r="Z105" s="574"/>
      <c r="AA105" s="574"/>
      <c r="AB105" s="574"/>
      <c r="AC105" s="574"/>
      <c r="AD105" s="574"/>
      <c r="AE105" s="574"/>
      <c r="AF105" s="574"/>
      <c r="AG105" s="574"/>
      <c r="AH105" s="574"/>
      <c r="AI105" s="574"/>
      <c r="AJ105" s="574"/>
      <c r="AK105" s="574"/>
      <c r="AL105" s="572"/>
      <c r="AM105" s="371"/>
      <c r="AN105" s="574"/>
      <c r="AO105" s="574"/>
      <c r="AP105" s="574"/>
      <c r="AQ105" s="574"/>
      <c r="AR105" s="341"/>
    </row>
    <row r="106" spans="1:44" s="596" customFormat="1" hidden="1">
      <c r="A106" s="576"/>
      <c r="B106" s="577"/>
      <c r="C106" s="577"/>
      <c r="D106" s="341"/>
      <c r="E106" s="341"/>
      <c r="F106" s="341"/>
      <c r="G106" s="341"/>
      <c r="H106" s="574"/>
      <c r="I106" s="595"/>
      <c r="J106" s="595"/>
      <c r="K106" s="595"/>
      <c r="L106" s="595"/>
      <c r="M106" s="595"/>
      <c r="N106" s="574"/>
      <c r="O106" s="574"/>
      <c r="P106" s="595"/>
      <c r="Q106" s="595"/>
      <c r="R106" s="574"/>
      <c r="S106" s="574"/>
      <c r="T106" s="595"/>
      <c r="U106" s="574"/>
      <c r="V106" s="574"/>
      <c r="W106" s="574"/>
      <c r="X106" s="574"/>
      <c r="Y106" s="574"/>
      <c r="Z106" s="574"/>
      <c r="AA106" s="574"/>
      <c r="AB106" s="574"/>
      <c r="AC106" s="574"/>
      <c r="AD106" s="574"/>
      <c r="AE106" s="574"/>
      <c r="AF106" s="574"/>
      <c r="AG106" s="574"/>
      <c r="AH106" s="574"/>
      <c r="AI106" s="574"/>
      <c r="AJ106" s="574"/>
      <c r="AK106" s="574"/>
      <c r="AL106" s="572"/>
      <c r="AM106" s="371"/>
      <c r="AN106" s="574"/>
      <c r="AO106" s="574"/>
      <c r="AP106" s="574"/>
      <c r="AQ106" s="574"/>
      <c r="AR106" s="341"/>
    </row>
    <row r="107" spans="1:44" s="596" customFormat="1">
      <c r="A107" s="576"/>
      <c r="B107" s="590" t="s">
        <v>396</v>
      </c>
      <c r="C107" s="590"/>
      <c r="D107" s="341"/>
      <c r="E107" s="341"/>
      <c r="F107" s="341"/>
      <c r="G107" s="341"/>
      <c r="H107" s="582">
        <f t="shared" ref="H107" si="129">SUM(H108:H110)</f>
        <v>60000</v>
      </c>
      <c r="I107" s="595"/>
      <c r="J107" s="595"/>
      <c r="K107" s="595"/>
      <c r="L107" s="595"/>
      <c r="M107" s="595"/>
      <c r="N107" s="582">
        <f t="shared" ref="N107:O107" si="130">SUM(N108:N110)</f>
        <v>36000</v>
      </c>
      <c r="O107" s="582">
        <f t="shared" si="130"/>
        <v>36000</v>
      </c>
      <c r="P107" s="595"/>
      <c r="Q107" s="595"/>
      <c r="R107" s="574"/>
      <c r="S107" s="574"/>
      <c r="T107" s="582">
        <f t="shared" ref="T107:AM107" si="131">SUM(T108:T110)</f>
        <v>18000</v>
      </c>
      <c r="U107" s="582">
        <f t="shared" si="131"/>
        <v>36000</v>
      </c>
      <c r="V107" s="582">
        <f t="shared" si="131"/>
        <v>0</v>
      </c>
      <c r="W107" s="582">
        <f t="shared" si="131"/>
        <v>0</v>
      </c>
      <c r="X107" s="582">
        <f t="shared" si="131"/>
        <v>0</v>
      </c>
      <c r="Y107" s="582">
        <f t="shared" si="131"/>
        <v>0</v>
      </c>
      <c r="Z107" s="582">
        <f t="shared" si="131"/>
        <v>0</v>
      </c>
      <c r="AA107" s="582">
        <f t="shared" si="131"/>
        <v>0</v>
      </c>
      <c r="AB107" s="582">
        <f t="shared" si="131"/>
        <v>0</v>
      </c>
      <c r="AC107" s="582">
        <f t="shared" si="131"/>
        <v>0</v>
      </c>
      <c r="AD107" s="582">
        <f t="shared" si="131"/>
        <v>0</v>
      </c>
      <c r="AE107" s="582">
        <f t="shared" si="131"/>
        <v>0</v>
      </c>
      <c r="AF107" s="582">
        <f t="shared" si="131"/>
        <v>0</v>
      </c>
      <c r="AG107" s="582"/>
      <c r="AH107" s="582">
        <f t="shared" si="131"/>
        <v>0</v>
      </c>
      <c r="AI107" s="582">
        <f t="shared" si="131"/>
        <v>0</v>
      </c>
      <c r="AJ107" s="582">
        <f t="shared" si="131"/>
        <v>18000</v>
      </c>
      <c r="AK107" s="582">
        <f t="shared" si="131"/>
        <v>0</v>
      </c>
      <c r="AL107" s="582">
        <f t="shared" si="131"/>
        <v>-36000</v>
      </c>
      <c r="AM107" s="245">
        <f t="shared" si="131"/>
        <v>-36000</v>
      </c>
      <c r="AN107" s="574">
        <f>AE107-O107</f>
        <v>-36000</v>
      </c>
      <c r="AO107" s="574">
        <f>AF107-P107</f>
        <v>0</v>
      </c>
      <c r="AP107" s="574">
        <f>AH107-R107</f>
        <v>0</v>
      </c>
      <c r="AQ107" s="574">
        <f>AI107-S107</f>
        <v>0</v>
      </c>
      <c r="AR107" s="643"/>
    </row>
    <row r="108" spans="1:44" s="596" customFormat="1" ht="30.95" customHeight="1">
      <c r="A108" s="576">
        <f>A106+1</f>
        <v>1</v>
      </c>
      <c r="B108" s="577" t="s">
        <v>397</v>
      </c>
      <c r="C108" s="577">
        <v>1</v>
      </c>
      <c r="D108" s="341" t="s">
        <v>398</v>
      </c>
      <c r="E108" s="341" t="s">
        <v>128</v>
      </c>
      <c r="F108" s="341" t="s">
        <v>167</v>
      </c>
      <c r="G108" s="341" t="s">
        <v>399</v>
      </c>
      <c r="H108" s="574">
        <v>60000</v>
      </c>
      <c r="I108" s="595"/>
      <c r="J108" s="595"/>
      <c r="K108" s="595"/>
      <c r="L108" s="595"/>
      <c r="M108" s="595">
        <f t="shared" ref="M108" si="132">N108+T108</f>
        <v>54000</v>
      </c>
      <c r="N108" s="574">
        <f>O108+P108</f>
        <v>36000</v>
      </c>
      <c r="O108" s="574">
        <v>36000</v>
      </c>
      <c r="P108" s="595"/>
      <c r="Q108" s="595">
        <f>R108+S108</f>
        <v>0</v>
      </c>
      <c r="R108" s="574"/>
      <c r="S108" s="574"/>
      <c r="T108" s="595">
        <v>18000</v>
      </c>
      <c r="U108" s="574">
        <v>36000</v>
      </c>
      <c r="V108" s="574"/>
      <c r="W108" s="574"/>
      <c r="X108" s="574"/>
      <c r="Y108" s="574"/>
      <c r="Z108" s="574"/>
      <c r="AA108" s="574"/>
      <c r="AB108" s="574"/>
      <c r="AC108" s="574"/>
      <c r="AD108" s="574">
        <f t="shared" ref="AD108" si="133">AE108+AF108+AH108+AI108</f>
        <v>0</v>
      </c>
      <c r="AE108" s="574">
        <f>O108+V108-U108</f>
        <v>0</v>
      </c>
      <c r="AF108" s="574">
        <f>P108+X108-W108</f>
        <v>0</v>
      </c>
      <c r="AG108" s="574"/>
      <c r="AH108" s="574">
        <f>R108+Z108-Y108</f>
        <v>0</v>
      </c>
      <c r="AI108" s="574">
        <f>S108+AB108-AA108</f>
        <v>0</v>
      </c>
      <c r="AJ108" s="574">
        <f>T108</f>
        <v>18000</v>
      </c>
      <c r="AK108" s="574"/>
      <c r="AL108" s="572">
        <f t="shared" si="87"/>
        <v>-36000</v>
      </c>
      <c r="AM108" s="371">
        <f t="shared" ref="AM108" si="134">AN108+AO108+AP108+AQ108</f>
        <v>-36000</v>
      </c>
      <c r="AN108" s="574">
        <f>AE108-O108</f>
        <v>-36000</v>
      </c>
      <c r="AO108" s="574">
        <f>AF108-P108</f>
        <v>0</v>
      </c>
      <c r="AP108" s="574">
        <f>AH108-R108</f>
        <v>0</v>
      </c>
      <c r="AQ108" s="574">
        <f>AI108-S108</f>
        <v>0</v>
      </c>
      <c r="AR108" s="592" t="s">
        <v>419</v>
      </c>
    </row>
    <row r="109" spans="1:44" s="596" customFormat="1" ht="54" hidden="1" customHeight="1">
      <c r="A109" s="576"/>
      <c r="B109" s="577"/>
      <c r="C109" s="577"/>
      <c r="D109" s="341"/>
      <c r="E109" s="341"/>
      <c r="F109" s="341"/>
      <c r="G109" s="341"/>
      <c r="H109" s="574"/>
      <c r="I109" s="595"/>
      <c r="J109" s="595"/>
      <c r="K109" s="595"/>
      <c r="L109" s="595"/>
      <c r="M109" s="595"/>
      <c r="N109" s="574"/>
      <c r="O109" s="574"/>
      <c r="P109" s="595"/>
      <c r="Q109" s="595"/>
      <c r="R109" s="574"/>
      <c r="S109" s="574"/>
      <c r="T109" s="595"/>
      <c r="U109" s="574"/>
      <c r="V109" s="574"/>
      <c r="W109" s="574"/>
      <c r="X109" s="574"/>
      <c r="Y109" s="574"/>
      <c r="Z109" s="574"/>
      <c r="AA109" s="574"/>
      <c r="AB109" s="574"/>
      <c r="AC109" s="574"/>
      <c r="AD109" s="574"/>
      <c r="AE109" s="574"/>
      <c r="AF109" s="574"/>
      <c r="AG109" s="574"/>
      <c r="AH109" s="574"/>
      <c r="AI109" s="574"/>
      <c r="AJ109" s="574"/>
      <c r="AK109" s="574"/>
      <c r="AL109" s="572"/>
      <c r="AM109" s="371"/>
      <c r="AN109" s="574"/>
      <c r="AO109" s="574"/>
      <c r="AP109" s="574"/>
      <c r="AQ109" s="574"/>
      <c r="AR109" s="592"/>
    </row>
    <row r="110" spans="1:44" s="596" customFormat="1" hidden="1">
      <c r="A110" s="576"/>
      <c r="B110" s="577"/>
      <c r="C110" s="577"/>
      <c r="D110" s="341"/>
      <c r="E110" s="341"/>
      <c r="F110" s="341"/>
      <c r="G110" s="341"/>
      <c r="H110" s="574"/>
      <c r="I110" s="595"/>
      <c r="J110" s="595"/>
      <c r="K110" s="595"/>
      <c r="L110" s="595"/>
      <c r="M110" s="595"/>
      <c r="N110" s="574"/>
      <c r="O110" s="574"/>
      <c r="P110" s="595"/>
      <c r="Q110" s="595"/>
      <c r="R110" s="574"/>
      <c r="S110" s="574"/>
      <c r="T110" s="595"/>
      <c r="U110" s="574"/>
      <c r="V110" s="574"/>
      <c r="W110" s="574"/>
      <c r="X110" s="574"/>
      <c r="Y110" s="574"/>
      <c r="Z110" s="574"/>
      <c r="AA110" s="574"/>
      <c r="AB110" s="574"/>
      <c r="AC110" s="574"/>
      <c r="AD110" s="574"/>
      <c r="AE110" s="574"/>
      <c r="AF110" s="574"/>
      <c r="AG110" s="574"/>
      <c r="AH110" s="574"/>
      <c r="AI110" s="574"/>
      <c r="AJ110" s="574"/>
      <c r="AK110" s="574"/>
      <c r="AL110" s="572"/>
      <c r="AM110" s="371"/>
      <c r="AN110" s="574"/>
      <c r="AO110" s="574"/>
      <c r="AP110" s="574"/>
      <c r="AQ110" s="574"/>
      <c r="AR110" s="643"/>
    </row>
    <row r="111" spans="1:44" s="596" customFormat="1">
      <c r="A111" s="576"/>
      <c r="B111" s="590" t="s">
        <v>303</v>
      </c>
      <c r="C111" s="590"/>
      <c r="D111" s="341"/>
      <c r="E111" s="341"/>
      <c r="F111" s="341"/>
      <c r="G111" s="341"/>
      <c r="H111" s="582">
        <f>H112+H113</f>
        <v>30400</v>
      </c>
      <c r="I111" s="595"/>
      <c r="J111" s="595"/>
      <c r="K111" s="595"/>
      <c r="L111" s="595"/>
      <c r="M111" s="595"/>
      <c r="N111" s="582">
        <f t="shared" ref="N111:O111" si="135">N112+N113</f>
        <v>10000</v>
      </c>
      <c r="O111" s="582">
        <f t="shared" si="135"/>
        <v>10000</v>
      </c>
      <c r="P111" s="595"/>
      <c r="Q111" s="595"/>
      <c r="R111" s="574"/>
      <c r="S111" s="574"/>
      <c r="T111" s="582">
        <f t="shared" ref="T111:AM111" si="136">T112+T113</f>
        <v>17300</v>
      </c>
      <c r="U111" s="582">
        <f t="shared" si="136"/>
        <v>10000</v>
      </c>
      <c r="V111" s="582">
        <f t="shared" si="136"/>
        <v>0</v>
      </c>
      <c r="W111" s="582">
        <f t="shared" si="136"/>
        <v>0</v>
      </c>
      <c r="X111" s="582">
        <f t="shared" si="136"/>
        <v>0</v>
      </c>
      <c r="Y111" s="582">
        <f t="shared" si="136"/>
        <v>0</v>
      </c>
      <c r="Z111" s="582">
        <f t="shared" si="136"/>
        <v>0</v>
      </c>
      <c r="AA111" s="582">
        <f t="shared" si="136"/>
        <v>0</v>
      </c>
      <c r="AB111" s="582">
        <f t="shared" si="136"/>
        <v>0</v>
      </c>
      <c r="AC111" s="582">
        <f t="shared" si="136"/>
        <v>0</v>
      </c>
      <c r="AD111" s="582">
        <f t="shared" si="136"/>
        <v>0</v>
      </c>
      <c r="AE111" s="582">
        <f t="shared" si="136"/>
        <v>0</v>
      </c>
      <c r="AF111" s="582">
        <f t="shared" si="136"/>
        <v>0</v>
      </c>
      <c r="AG111" s="582"/>
      <c r="AH111" s="582">
        <f t="shared" si="136"/>
        <v>0</v>
      </c>
      <c r="AI111" s="582">
        <f t="shared" si="136"/>
        <v>0</v>
      </c>
      <c r="AJ111" s="582">
        <f t="shared" si="136"/>
        <v>17300</v>
      </c>
      <c r="AK111" s="582">
        <f t="shared" si="136"/>
        <v>0</v>
      </c>
      <c r="AL111" s="582">
        <f t="shared" si="136"/>
        <v>-10000</v>
      </c>
      <c r="AM111" s="245">
        <f t="shared" si="136"/>
        <v>-10000</v>
      </c>
      <c r="AN111" s="574">
        <f>AE111-O111</f>
        <v>-10000</v>
      </c>
      <c r="AO111" s="574">
        <f>AF111-P111</f>
        <v>0</v>
      </c>
      <c r="AP111" s="574">
        <f>AH111-R111</f>
        <v>0</v>
      </c>
      <c r="AQ111" s="574">
        <f>AI111-S111</f>
        <v>0</v>
      </c>
      <c r="AR111" s="643"/>
    </row>
    <row r="112" spans="1:44" s="596" customFormat="1" ht="114.75" customHeight="1">
      <c r="A112" s="576">
        <f>A110+1</f>
        <v>1</v>
      </c>
      <c r="B112" s="577" t="s">
        <v>403</v>
      </c>
      <c r="C112" s="577">
        <v>1</v>
      </c>
      <c r="D112" s="341" t="s">
        <v>204</v>
      </c>
      <c r="E112" s="341" t="s">
        <v>404</v>
      </c>
      <c r="F112" s="341" t="s">
        <v>307</v>
      </c>
      <c r="G112" s="341" t="s">
        <v>405</v>
      </c>
      <c r="H112" s="574">
        <v>30400</v>
      </c>
      <c r="I112" s="595"/>
      <c r="J112" s="595"/>
      <c r="K112" s="595"/>
      <c r="L112" s="595"/>
      <c r="M112" s="595">
        <f t="shared" ref="M112" si="137">N112+T112</f>
        <v>27300</v>
      </c>
      <c r="N112" s="574">
        <f>O112+P112</f>
        <v>10000</v>
      </c>
      <c r="O112" s="574">
        <v>10000</v>
      </c>
      <c r="P112" s="595"/>
      <c r="Q112" s="595">
        <f>R112+S112</f>
        <v>0</v>
      </c>
      <c r="R112" s="574"/>
      <c r="S112" s="574"/>
      <c r="T112" s="595">
        <v>17300</v>
      </c>
      <c r="U112" s="574">
        <v>10000</v>
      </c>
      <c r="V112" s="574"/>
      <c r="W112" s="574"/>
      <c r="X112" s="574"/>
      <c r="Y112" s="574"/>
      <c r="Z112" s="574"/>
      <c r="AA112" s="574"/>
      <c r="AB112" s="574"/>
      <c r="AC112" s="574"/>
      <c r="AD112" s="574">
        <f t="shared" ref="AD112" si="138">AE112+AF112+AH112+AI112</f>
        <v>0</v>
      </c>
      <c r="AE112" s="574">
        <f>O112+V112-U112</f>
        <v>0</v>
      </c>
      <c r="AF112" s="574">
        <f>P112+X112-W112</f>
        <v>0</v>
      </c>
      <c r="AG112" s="574"/>
      <c r="AH112" s="574">
        <f>R112+Z112-Y112</f>
        <v>0</v>
      </c>
      <c r="AI112" s="574">
        <f>S112+AB112-AA112</f>
        <v>0</v>
      </c>
      <c r="AJ112" s="574">
        <f>T112</f>
        <v>17300</v>
      </c>
      <c r="AK112" s="574"/>
      <c r="AL112" s="572">
        <f t="shared" si="87"/>
        <v>-10000</v>
      </c>
      <c r="AM112" s="371">
        <f t="shared" ref="AM112" si="139">AN112+AO112+AP112+AQ112</f>
        <v>-10000</v>
      </c>
      <c r="AN112" s="574">
        <f>AE112-O112</f>
        <v>-10000</v>
      </c>
      <c r="AO112" s="574">
        <f>AF112-P112</f>
        <v>0</v>
      </c>
      <c r="AP112" s="574">
        <f>AH112-R112</f>
        <v>0</v>
      </c>
      <c r="AQ112" s="574">
        <f>AI112-S112</f>
        <v>0</v>
      </c>
      <c r="AR112" s="665" t="s">
        <v>420</v>
      </c>
    </row>
    <row r="113" spans="1:44" s="596" customFormat="1" ht="83.25" hidden="1" customHeight="1">
      <c r="A113" s="576"/>
      <c r="B113" s="577"/>
      <c r="C113" s="577"/>
      <c r="D113" s="341"/>
      <c r="E113" s="341"/>
      <c r="F113" s="341"/>
      <c r="G113" s="341"/>
      <c r="H113" s="604"/>
      <c r="I113" s="595"/>
      <c r="J113" s="595"/>
      <c r="K113" s="595"/>
      <c r="L113" s="595"/>
      <c r="M113" s="595"/>
      <c r="N113" s="574"/>
      <c r="O113" s="574"/>
      <c r="P113" s="595"/>
      <c r="Q113" s="595"/>
      <c r="R113" s="574"/>
      <c r="S113" s="574"/>
      <c r="T113" s="595"/>
      <c r="U113" s="574"/>
      <c r="V113" s="574"/>
      <c r="W113" s="574"/>
      <c r="X113" s="574"/>
      <c r="Y113" s="574"/>
      <c r="Z113" s="574"/>
      <c r="AA113" s="574"/>
      <c r="AB113" s="574"/>
      <c r="AC113" s="574"/>
      <c r="AD113" s="574"/>
      <c r="AE113" s="574"/>
      <c r="AF113" s="574"/>
      <c r="AG113" s="574"/>
      <c r="AH113" s="574"/>
      <c r="AI113" s="574"/>
      <c r="AJ113" s="574"/>
      <c r="AK113" s="574"/>
      <c r="AL113" s="572"/>
      <c r="AM113" s="371"/>
      <c r="AN113" s="574"/>
      <c r="AO113" s="574"/>
      <c r="AP113" s="574"/>
      <c r="AQ113" s="574"/>
      <c r="AR113" s="665"/>
    </row>
    <row r="114" spans="1:44" s="596" customFormat="1">
      <c r="A114" s="576"/>
      <c r="B114" s="590" t="s">
        <v>408</v>
      </c>
      <c r="C114" s="590"/>
      <c r="D114" s="341"/>
      <c r="E114" s="341"/>
      <c r="F114" s="341"/>
      <c r="G114" s="341"/>
      <c r="H114" s="582">
        <f>SUM(H115:H117)</f>
        <v>43925</v>
      </c>
      <c r="I114" s="595"/>
      <c r="J114" s="595"/>
      <c r="K114" s="595"/>
      <c r="L114" s="595"/>
      <c r="M114" s="595"/>
      <c r="N114" s="582">
        <f t="shared" ref="N114:O114" si="140">SUM(N115:N117)</f>
        <v>16000</v>
      </c>
      <c r="O114" s="582">
        <f t="shared" si="140"/>
        <v>16000</v>
      </c>
      <c r="P114" s="595"/>
      <c r="Q114" s="595"/>
      <c r="R114" s="574"/>
      <c r="S114" s="574"/>
      <c r="T114" s="582">
        <f t="shared" ref="T114:AM114" si="141">SUM(T115:T117)</f>
        <v>23500</v>
      </c>
      <c r="U114" s="582">
        <f t="shared" si="141"/>
        <v>16000</v>
      </c>
      <c r="V114" s="582">
        <f t="shared" si="141"/>
        <v>0</v>
      </c>
      <c r="W114" s="582">
        <f t="shared" si="141"/>
        <v>0</v>
      </c>
      <c r="X114" s="582">
        <f t="shared" si="141"/>
        <v>0</v>
      </c>
      <c r="Y114" s="582">
        <f t="shared" si="141"/>
        <v>0</v>
      </c>
      <c r="Z114" s="582">
        <f t="shared" si="141"/>
        <v>0</v>
      </c>
      <c r="AA114" s="582">
        <f t="shared" si="141"/>
        <v>0</v>
      </c>
      <c r="AB114" s="582">
        <f t="shared" si="141"/>
        <v>0</v>
      </c>
      <c r="AC114" s="582">
        <f t="shared" si="141"/>
        <v>0</v>
      </c>
      <c r="AD114" s="582">
        <f t="shared" si="141"/>
        <v>0</v>
      </c>
      <c r="AE114" s="582">
        <f t="shared" si="141"/>
        <v>0</v>
      </c>
      <c r="AF114" s="582">
        <f t="shared" si="141"/>
        <v>0</v>
      </c>
      <c r="AG114" s="582"/>
      <c r="AH114" s="582">
        <f t="shared" si="141"/>
        <v>0</v>
      </c>
      <c r="AI114" s="582">
        <f t="shared" si="141"/>
        <v>0</v>
      </c>
      <c r="AJ114" s="582">
        <f t="shared" si="141"/>
        <v>23500</v>
      </c>
      <c r="AK114" s="582">
        <f t="shared" si="141"/>
        <v>0</v>
      </c>
      <c r="AL114" s="582">
        <f t="shared" si="141"/>
        <v>-16000</v>
      </c>
      <c r="AM114" s="245">
        <f t="shared" si="141"/>
        <v>-16000</v>
      </c>
      <c r="AN114" s="574">
        <f>AE114-O114</f>
        <v>-16000</v>
      </c>
      <c r="AO114" s="574">
        <f>AF114-P114</f>
        <v>0</v>
      </c>
      <c r="AP114" s="574">
        <f>AH114-R114</f>
        <v>0</v>
      </c>
      <c r="AQ114" s="574">
        <f>AI114-S114</f>
        <v>0</v>
      </c>
      <c r="AR114" s="643"/>
    </row>
    <row r="115" spans="1:44" s="596" customFormat="1" hidden="1">
      <c r="A115" s="576"/>
      <c r="B115" s="577"/>
      <c r="C115" s="577"/>
      <c r="D115" s="341"/>
      <c r="E115" s="341"/>
      <c r="F115" s="341"/>
      <c r="G115" s="341"/>
      <c r="H115" s="574"/>
      <c r="I115" s="595"/>
      <c r="J115" s="595"/>
      <c r="K115" s="595"/>
      <c r="L115" s="595"/>
      <c r="M115" s="595"/>
      <c r="N115" s="574"/>
      <c r="O115" s="574"/>
      <c r="P115" s="595"/>
      <c r="Q115" s="595"/>
      <c r="R115" s="574"/>
      <c r="S115" s="574"/>
      <c r="T115" s="595"/>
      <c r="U115" s="574"/>
      <c r="V115" s="574"/>
      <c r="W115" s="574"/>
      <c r="X115" s="574"/>
      <c r="Y115" s="574"/>
      <c r="Z115" s="574"/>
      <c r="AA115" s="574"/>
      <c r="AB115" s="574"/>
      <c r="AC115" s="574"/>
      <c r="AD115" s="574"/>
      <c r="AE115" s="574"/>
      <c r="AF115" s="574"/>
      <c r="AG115" s="574"/>
      <c r="AH115" s="574"/>
      <c r="AI115" s="574"/>
      <c r="AJ115" s="574"/>
      <c r="AK115" s="574"/>
      <c r="AL115" s="572"/>
      <c r="AM115" s="371"/>
      <c r="AN115" s="574"/>
      <c r="AO115" s="574"/>
      <c r="AP115" s="574"/>
      <c r="AQ115" s="574"/>
      <c r="AR115" s="643"/>
    </row>
    <row r="116" spans="1:44" s="596" customFormat="1" ht="47.25">
      <c r="A116" s="576">
        <f>A115+1</f>
        <v>1</v>
      </c>
      <c r="B116" s="577" t="s">
        <v>412</v>
      </c>
      <c r="C116" s="577">
        <v>1</v>
      </c>
      <c r="D116" s="341" t="s">
        <v>207</v>
      </c>
      <c r="E116" s="341" t="s">
        <v>410</v>
      </c>
      <c r="F116" s="341" t="s">
        <v>307</v>
      </c>
      <c r="G116" s="341" t="s">
        <v>413</v>
      </c>
      <c r="H116" s="574">
        <v>43925</v>
      </c>
      <c r="I116" s="595"/>
      <c r="J116" s="595"/>
      <c r="K116" s="595"/>
      <c r="L116" s="595"/>
      <c r="M116" s="595">
        <f t="shared" ref="M116" si="142">N116+T116</f>
        <v>39500</v>
      </c>
      <c r="N116" s="574">
        <f>O116+P116</f>
        <v>16000</v>
      </c>
      <c r="O116" s="574">
        <v>16000</v>
      </c>
      <c r="P116" s="595"/>
      <c r="Q116" s="595">
        <f>R116+S116</f>
        <v>0</v>
      </c>
      <c r="R116" s="574"/>
      <c r="S116" s="574"/>
      <c r="T116" s="595">
        <v>23500</v>
      </c>
      <c r="U116" s="574">
        <v>16000</v>
      </c>
      <c r="V116" s="574"/>
      <c r="W116" s="574"/>
      <c r="X116" s="574"/>
      <c r="Y116" s="574"/>
      <c r="Z116" s="574"/>
      <c r="AA116" s="574"/>
      <c r="AB116" s="574"/>
      <c r="AC116" s="574"/>
      <c r="AD116" s="574">
        <f t="shared" ref="AD116" si="143">AE116+AF116+AH116+AI116</f>
        <v>0</v>
      </c>
      <c r="AE116" s="574">
        <f>O116+V116-U116</f>
        <v>0</v>
      </c>
      <c r="AF116" s="574">
        <f>P116+X116-W116</f>
        <v>0</v>
      </c>
      <c r="AG116" s="574"/>
      <c r="AH116" s="574">
        <f>R116+Z116-Y116</f>
        <v>0</v>
      </c>
      <c r="AI116" s="574">
        <f>S116+AB116-AA116</f>
        <v>0</v>
      </c>
      <c r="AJ116" s="574">
        <f>T116</f>
        <v>23500</v>
      </c>
      <c r="AK116" s="574"/>
      <c r="AL116" s="572">
        <f t="shared" si="87"/>
        <v>-16000</v>
      </c>
      <c r="AM116" s="371">
        <f t="shared" ref="AM116" si="144">AN116+AO116+AP116+AQ116</f>
        <v>-16000</v>
      </c>
      <c r="AN116" s="574">
        <f>AE116-O116</f>
        <v>-16000</v>
      </c>
      <c r="AO116" s="574">
        <f>AF116-P116</f>
        <v>0</v>
      </c>
      <c r="AP116" s="574">
        <f>AH116-R116</f>
        <v>0</v>
      </c>
      <c r="AQ116" s="574">
        <f>AI116-S116</f>
        <v>0</v>
      </c>
      <c r="AR116" s="341" t="s">
        <v>421</v>
      </c>
    </row>
    <row r="117" spans="1:44" s="596" customFormat="1" hidden="1">
      <c r="A117" s="576"/>
      <c r="B117" s="577"/>
      <c r="C117" s="577"/>
      <c r="D117" s="341"/>
      <c r="E117" s="341"/>
      <c r="F117" s="341"/>
      <c r="G117" s="341"/>
      <c r="H117" s="574"/>
      <c r="I117" s="595"/>
      <c r="J117" s="595"/>
      <c r="K117" s="595"/>
      <c r="L117" s="595"/>
      <c r="M117" s="595"/>
      <c r="N117" s="574"/>
      <c r="O117" s="574"/>
      <c r="P117" s="595"/>
      <c r="Q117" s="595"/>
      <c r="R117" s="574"/>
      <c r="S117" s="574"/>
      <c r="T117" s="595"/>
      <c r="U117" s="574"/>
      <c r="V117" s="574"/>
      <c r="W117" s="574"/>
      <c r="X117" s="574"/>
      <c r="Y117" s="574"/>
      <c r="Z117" s="574"/>
      <c r="AA117" s="574"/>
      <c r="AB117" s="574"/>
      <c r="AC117" s="574"/>
      <c r="AD117" s="574"/>
      <c r="AE117" s="574"/>
      <c r="AF117" s="574"/>
      <c r="AG117" s="574"/>
      <c r="AH117" s="574"/>
      <c r="AI117" s="574"/>
      <c r="AJ117" s="574"/>
      <c r="AK117" s="574"/>
      <c r="AL117" s="572"/>
      <c r="AM117" s="371"/>
      <c r="AN117" s="574"/>
      <c r="AO117" s="574"/>
      <c r="AP117" s="574"/>
      <c r="AQ117" s="574"/>
      <c r="AR117" s="643"/>
    </row>
    <row r="118" spans="1:44" s="575" customFormat="1" ht="31.5">
      <c r="A118" s="568" t="s">
        <v>361</v>
      </c>
      <c r="B118" s="569" t="s">
        <v>230</v>
      </c>
      <c r="C118" s="569"/>
      <c r="D118" s="589"/>
      <c r="E118" s="589"/>
      <c r="F118" s="589"/>
      <c r="G118" s="589"/>
      <c r="H118" s="572">
        <f>H119+H120+H121</f>
        <v>0</v>
      </c>
      <c r="I118" s="572">
        <f t="shared" ref="I118:AQ118" si="145">I119+I120+I121</f>
        <v>0</v>
      </c>
      <c r="J118" s="572">
        <f t="shared" si="145"/>
        <v>0</v>
      </c>
      <c r="K118" s="572">
        <f t="shared" si="145"/>
        <v>0</v>
      </c>
      <c r="L118" s="572">
        <f t="shared" si="145"/>
        <v>0</v>
      </c>
      <c r="M118" s="572">
        <f t="shared" si="145"/>
        <v>0</v>
      </c>
      <c r="N118" s="572">
        <f t="shared" si="145"/>
        <v>0</v>
      </c>
      <c r="O118" s="572">
        <f t="shared" si="145"/>
        <v>0</v>
      </c>
      <c r="P118" s="572">
        <f t="shared" si="145"/>
        <v>0</v>
      </c>
      <c r="Q118" s="572">
        <f t="shared" si="145"/>
        <v>0</v>
      </c>
      <c r="R118" s="572">
        <f t="shared" si="145"/>
        <v>0</v>
      </c>
      <c r="S118" s="572">
        <f t="shared" si="145"/>
        <v>0</v>
      </c>
      <c r="T118" s="572">
        <f t="shared" si="145"/>
        <v>0</v>
      </c>
      <c r="U118" s="572">
        <f t="shared" si="145"/>
        <v>0</v>
      </c>
      <c r="V118" s="572">
        <f t="shared" si="145"/>
        <v>0</v>
      </c>
      <c r="W118" s="572">
        <f t="shared" si="145"/>
        <v>0</v>
      </c>
      <c r="X118" s="572">
        <f t="shared" si="145"/>
        <v>0</v>
      </c>
      <c r="Y118" s="572">
        <f t="shared" si="145"/>
        <v>0</v>
      </c>
      <c r="Z118" s="572">
        <f t="shared" si="145"/>
        <v>0</v>
      </c>
      <c r="AA118" s="572">
        <f t="shared" si="145"/>
        <v>0</v>
      </c>
      <c r="AB118" s="572">
        <f t="shared" si="145"/>
        <v>0</v>
      </c>
      <c r="AC118" s="572">
        <f t="shared" si="145"/>
        <v>0</v>
      </c>
      <c r="AD118" s="572">
        <f t="shared" si="145"/>
        <v>0</v>
      </c>
      <c r="AE118" s="572">
        <f t="shared" si="145"/>
        <v>0</v>
      </c>
      <c r="AF118" s="572">
        <f t="shared" si="145"/>
        <v>0</v>
      </c>
      <c r="AG118" s="572">
        <f t="shared" si="145"/>
        <v>0</v>
      </c>
      <c r="AH118" s="572">
        <f t="shared" si="145"/>
        <v>0</v>
      </c>
      <c r="AI118" s="572">
        <f t="shared" si="145"/>
        <v>0</v>
      </c>
      <c r="AJ118" s="572">
        <f t="shared" si="145"/>
        <v>0</v>
      </c>
      <c r="AK118" s="572">
        <f t="shared" si="145"/>
        <v>0</v>
      </c>
      <c r="AL118" s="572">
        <f t="shared" si="145"/>
        <v>0</v>
      </c>
      <c r="AM118" s="371">
        <f t="shared" si="145"/>
        <v>0</v>
      </c>
      <c r="AN118" s="572">
        <f t="shared" si="145"/>
        <v>0</v>
      </c>
      <c r="AO118" s="572">
        <f t="shared" si="145"/>
        <v>0</v>
      </c>
      <c r="AP118" s="572">
        <f t="shared" si="145"/>
        <v>0</v>
      </c>
      <c r="AQ118" s="572">
        <f t="shared" si="145"/>
        <v>0</v>
      </c>
      <c r="AR118" s="606"/>
    </row>
    <row r="119" spans="1:44" s="596" customFormat="1" ht="145.5" hidden="1" customHeight="1">
      <c r="A119" s="576"/>
      <c r="B119" s="666"/>
      <c r="C119" s="666"/>
      <c r="D119" s="341"/>
      <c r="E119" s="341"/>
      <c r="F119" s="667"/>
      <c r="G119" s="667"/>
      <c r="H119" s="668"/>
      <c r="I119" s="595"/>
      <c r="J119" s="595"/>
      <c r="K119" s="595"/>
      <c r="L119" s="595"/>
      <c r="M119" s="595"/>
      <c r="N119" s="574"/>
      <c r="O119" s="574"/>
      <c r="P119" s="595"/>
      <c r="Q119" s="595"/>
      <c r="R119" s="574"/>
      <c r="S119" s="574"/>
      <c r="T119" s="595"/>
      <c r="U119" s="574"/>
      <c r="V119" s="574"/>
      <c r="W119" s="574"/>
      <c r="X119" s="574"/>
      <c r="Y119" s="574"/>
      <c r="Z119" s="574"/>
      <c r="AA119" s="574"/>
      <c r="AB119" s="574"/>
      <c r="AC119" s="574"/>
      <c r="AD119" s="595"/>
      <c r="AE119" s="574"/>
      <c r="AF119" s="595"/>
      <c r="AG119" s="574"/>
      <c r="AH119" s="574"/>
      <c r="AI119" s="574"/>
      <c r="AJ119" s="574"/>
      <c r="AK119" s="574"/>
      <c r="AL119" s="572"/>
      <c r="AM119" s="371"/>
      <c r="AN119" s="574"/>
      <c r="AO119" s="574"/>
      <c r="AP119" s="574"/>
      <c r="AQ119" s="574"/>
      <c r="AR119" s="643"/>
    </row>
    <row r="120" spans="1:44" s="596" customFormat="1" ht="138.94999999999999" hidden="1" customHeight="1">
      <c r="A120" s="576"/>
      <c r="B120" s="666"/>
      <c r="C120" s="666"/>
      <c r="D120" s="341"/>
      <c r="E120" s="341"/>
      <c r="F120" s="667"/>
      <c r="G120" s="667"/>
      <c r="H120" s="669"/>
      <c r="I120" s="595"/>
      <c r="J120" s="595"/>
      <c r="K120" s="595"/>
      <c r="L120" s="595"/>
      <c r="M120" s="595"/>
      <c r="N120" s="574"/>
      <c r="O120" s="574"/>
      <c r="P120" s="595"/>
      <c r="Q120" s="595"/>
      <c r="R120" s="574"/>
      <c r="S120" s="574"/>
      <c r="T120" s="595"/>
      <c r="U120" s="574"/>
      <c r="V120" s="574"/>
      <c r="W120" s="574"/>
      <c r="X120" s="574"/>
      <c r="Y120" s="574"/>
      <c r="Z120" s="574"/>
      <c r="AA120" s="574"/>
      <c r="AB120" s="574"/>
      <c r="AC120" s="574"/>
      <c r="AD120" s="595"/>
      <c r="AE120" s="574"/>
      <c r="AF120" s="595"/>
      <c r="AG120" s="574"/>
      <c r="AH120" s="574"/>
      <c r="AI120" s="574"/>
      <c r="AJ120" s="574"/>
      <c r="AK120" s="574"/>
      <c r="AL120" s="572"/>
      <c r="AM120" s="371"/>
      <c r="AN120" s="574"/>
      <c r="AO120" s="574"/>
      <c r="AP120" s="574"/>
      <c r="AQ120" s="574"/>
      <c r="AR120" s="643"/>
    </row>
    <row r="121" spans="1:44" s="596" customFormat="1" ht="140.1" hidden="1" customHeight="1">
      <c r="A121" s="576"/>
      <c r="B121" s="666"/>
      <c r="C121" s="666"/>
      <c r="D121" s="341"/>
      <c r="E121" s="341"/>
      <c r="F121" s="667"/>
      <c r="G121" s="667"/>
      <c r="H121" s="669"/>
      <c r="I121" s="595"/>
      <c r="J121" s="595"/>
      <c r="K121" s="595"/>
      <c r="L121" s="595"/>
      <c r="M121" s="595"/>
      <c r="N121" s="574"/>
      <c r="O121" s="574"/>
      <c r="P121" s="595"/>
      <c r="Q121" s="595"/>
      <c r="R121" s="574"/>
      <c r="S121" s="574"/>
      <c r="T121" s="595"/>
      <c r="U121" s="574"/>
      <c r="V121" s="574"/>
      <c r="W121" s="574"/>
      <c r="X121" s="574"/>
      <c r="Y121" s="574"/>
      <c r="Z121" s="574"/>
      <c r="AA121" s="574"/>
      <c r="AB121" s="574"/>
      <c r="AC121" s="574"/>
      <c r="AD121" s="595"/>
      <c r="AE121" s="574"/>
      <c r="AF121" s="595"/>
      <c r="AG121" s="574"/>
      <c r="AH121" s="574"/>
      <c r="AI121" s="574"/>
      <c r="AJ121" s="574"/>
      <c r="AK121" s="574"/>
      <c r="AL121" s="572"/>
      <c r="AM121" s="371"/>
      <c r="AN121" s="574"/>
      <c r="AO121" s="574"/>
      <c r="AP121" s="574"/>
      <c r="AQ121" s="574"/>
      <c r="AR121" s="643"/>
    </row>
    <row r="122" spans="1:44" s="575" customFormat="1" hidden="1">
      <c r="A122" s="568"/>
      <c r="B122" s="569"/>
      <c r="C122" s="569"/>
      <c r="D122" s="589"/>
      <c r="E122" s="589"/>
      <c r="F122" s="589"/>
      <c r="G122" s="589"/>
      <c r="H122" s="572"/>
      <c r="I122" s="573"/>
      <c r="J122" s="573"/>
      <c r="K122" s="573"/>
      <c r="L122" s="573"/>
      <c r="M122" s="573"/>
      <c r="N122" s="573"/>
      <c r="O122" s="572"/>
      <c r="P122" s="573"/>
      <c r="Q122" s="573"/>
      <c r="R122" s="572"/>
      <c r="S122" s="572"/>
      <c r="T122" s="573"/>
      <c r="U122" s="572"/>
      <c r="V122" s="572"/>
      <c r="W122" s="572"/>
      <c r="X122" s="572"/>
      <c r="Y122" s="572"/>
      <c r="Z122" s="572"/>
      <c r="AA122" s="572"/>
      <c r="AB122" s="572"/>
      <c r="AC122" s="572"/>
      <c r="AD122" s="572"/>
      <c r="AE122" s="572"/>
      <c r="AF122" s="573"/>
      <c r="AG122" s="572"/>
      <c r="AH122" s="572"/>
      <c r="AI122" s="572"/>
      <c r="AJ122" s="572"/>
      <c r="AK122" s="572"/>
      <c r="AL122" s="572"/>
      <c r="AM122" s="371"/>
      <c r="AN122" s="572"/>
      <c r="AO122" s="572"/>
      <c r="AP122" s="572"/>
      <c r="AQ122" s="572"/>
      <c r="AR122" s="606"/>
    </row>
    <row r="123" spans="1:44">
      <c r="A123" s="648"/>
      <c r="B123" s="649"/>
      <c r="C123" s="649"/>
      <c r="D123" s="650"/>
      <c r="E123" s="650"/>
      <c r="F123" s="650"/>
      <c r="G123" s="650"/>
      <c r="H123" s="651"/>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2"/>
      <c r="AL123" s="652"/>
      <c r="AM123" s="179"/>
      <c r="AN123" s="652"/>
      <c r="AO123" s="652"/>
      <c r="AP123" s="652"/>
      <c r="AQ123" s="652"/>
      <c r="AR123" s="653"/>
    </row>
    <row r="125" spans="1:44" s="654" customFormat="1" ht="60.6" hidden="1" customHeight="1">
      <c r="B125" s="1194" t="s">
        <v>541</v>
      </c>
      <c r="C125" s="1195"/>
      <c r="D125" s="1195"/>
      <c r="E125" s="1195"/>
      <c r="F125" s="1195"/>
      <c r="G125" s="1195"/>
      <c r="H125" s="1195"/>
      <c r="I125" s="1195"/>
      <c r="J125" s="1195"/>
      <c r="K125" s="1195"/>
      <c r="L125" s="1195"/>
      <c r="M125" s="1195"/>
      <c r="N125" s="1195"/>
      <c r="O125" s="1195"/>
      <c r="P125" s="1195"/>
      <c r="Q125" s="1195"/>
      <c r="R125" s="1195"/>
      <c r="S125" s="1195"/>
      <c r="T125" s="1195"/>
      <c r="U125" s="1195"/>
      <c r="V125" s="1195"/>
      <c r="W125" s="1195"/>
      <c r="X125" s="1195"/>
      <c r="Y125" s="1195"/>
      <c r="Z125" s="1195"/>
      <c r="AA125" s="1195"/>
      <c r="AB125" s="1195"/>
      <c r="AC125" s="1195"/>
      <c r="AD125" s="1195"/>
      <c r="AE125" s="1195"/>
      <c r="AF125" s="1195"/>
      <c r="AG125" s="1195"/>
      <c r="AH125" s="1195"/>
      <c r="AI125" s="1195"/>
      <c r="AJ125" s="1195"/>
      <c r="AK125" s="1195"/>
      <c r="AL125" s="1195"/>
      <c r="AM125" s="1195"/>
      <c r="AN125" s="1195"/>
      <c r="AO125" s="1195"/>
      <c r="AP125" s="1195"/>
      <c r="AQ125" s="1195"/>
      <c r="AR125" s="1195"/>
    </row>
    <row r="126" spans="1:44" ht="36.75" customHeight="1">
      <c r="B126" s="1222" t="s">
        <v>541</v>
      </c>
      <c r="C126" s="1223"/>
      <c r="D126" s="1223"/>
      <c r="E126" s="1223"/>
      <c r="F126" s="1223"/>
      <c r="G126" s="1223"/>
      <c r="H126" s="1223"/>
      <c r="I126" s="1223"/>
      <c r="J126" s="1223"/>
      <c r="K126" s="1223"/>
      <c r="L126" s="1223"/>
      <c r="M126" s="1223"/>
      <c r="N126" s="1223"/>
      <c r="O126" s="1223"/>
      <c r="P126" s="1223"/>
      <c r="Q126" s="1223"/>
      <c r="R126" s="1223"/>
      <c r="S126" s="1223"/>
      <c r="T126" s="1223"/>
      <c r="U126" s="1223"/>
      <c r="V126" s="1223"/>
      <c r="W126" s="1223"/>
      <c r="X126" s="1223"/>
      <c r="Y126" s="1223"/>
      <c r="Z126" s="1223"/>
      <c r="AA126" s="1223"/>
      <c r="AB126" s="1223"/>
      <c r="AC126" s="1223"/>
      <c r="AD126" s="1223"/>
      <c r="AE126" s="1223"/>
      <c r="AF126" s="1223"/>
      <c r="AG126" s="1223"/>
      <c r="AH126" s="1223"/>
      <c r="AI126" s="1223"/>
      <c r="AJ126" s="1223"/>
      <c r="AK126" s="1223"/>
      <c r="AL126" s="1223"/>
      <c r="AM126" s="1223"/>
      <c r="AN126" s="1223"/>
      <c r="AO126" s="1223"/>
      <c r="AP126" s="1223"/>
      <c r="AQ126" s="1223"/>
      <c r="AR126" s="1223"/>
    </row>
  </sheetData>
  <mergeCells count="45">
    <mergeCell ref="B126:AR126"/>
    <mergeCell ref="B125:AR125"/>
    <mergeCell ref="AD11:AD12"/>
    <mergeCell ref="AE11:AI11"/>
    <mergeCell ref="AJ11:AJ12"/>
    <mergeCell ref="AN11:AQ11"/>
    <mergeCell ref="AK72:AK73"/>
    <mergeCell ref="AR72:AR73"/>
    <mergeCell ref="AR9:AR12"/>
    <mergeCell ref="I10:I12"/>
    <mergeCell ref="M10:M12"/>
    <mergeCell ref="N10:T10"/>
    <mergeCell ref="AC10:AC12"/>
    <mergeCell ref="AD10:AJ10"/>
    <mergeCell ref="N11:N12"/>
    <mergeCell ref="O11:P11"/>
    <mergeCell ref="Q11:S11"/>
    <mergeCell ref="H9:H12"/>
    <mergeCell ref="J9:J12"/>
    <mergeCell ref="AK9:AK12"/>
    <mergeCell ref="U11:V11"/>
    <mergeCell ref="W11:X11"/>
    <mergeCell ref="Y11:Z11"/>
    <mergeCell ref="AA11:AB11"/>
    <mergeCell ref="T11:T12"/>
    <mergeCell ref="M9:P9"/>
    <mergeCell ref="Q9:S9"/>
    <mergeCell ref="AA9:AB9"/>
    <mergeCell ref="AC9:AJ9"/>
    <mergeCell ref="A6:T6"/>
    <mergeCell ref="AM11:AM12"/>
    <mergeCell ref="AM9:AQ9"/>
    <mergeCell ref="A1:AR1"/>
    <mergeCell ref="A2:AR2"/>
    <mergeCell ref="A3:AR3"/>
    <mergeCell ref="A4:AR4"/>
    <mergeCell ref="A5:AR5"/>
    <mergeCell ref="T8:AR8"/>
    <mergeCell ref="A9:A12"/>
    <mergeCell ref="B9:B12"/>
    <mergeCell ref="C9:C12"/>
    <mergeCell ref="D9:D12"/>
    <mergeCell ref="E9:E12"/>
    <mergeCell ref="F9:F12"/>
    <mergeCell ref="G9:G12"/>
  </mergeCells>
  <conditionalFormatting sqref="H77">
    <cfRule type="cellIs" dxfId="1" priority="1" operator="equal">
      <formula>0</formula>
    </cfRule>
  </conditionalFormatting>
  <printOptions horizontalCentered="1"/>
  <pageMargins left="0.31496062992125984" right="0.31496062992125984" top="0.51181102362204722" bottom="0.51181102362204722" header="0.31496062992125984" footer="0.31496062992125984"/>
  <pageSetup paperSize="9" scale="10" fitToHeight="0" orientation="landscape" horizontalDpi="4294967295" verticalDpi="4294967295" r:id="rId1"/>
  <headerFooter>
    <oddFooter>&amp;C&amp;P</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G126"/>
  <sheetViews>
    <sheetView showZeros="0" zoomScale="55" zoomScaleNormal="55" workbookViewId="0">
      <selection activeCell="B126" sqref="A1:AR126"/>
    </sheetView>
  </sheetViews>
  <sheetFormatPr defaultColWidth="8.875" defaultRowHeight="15.75"/>
  <cols>
    <col min="1" max="1" width="5.375" style="549" customWidth="1"/>
    <col min="2" max="2" width="34.875" style="548" customWidth="1"/>
    <col min="3" max="3" width="8.625" style="548" hidden="1" customWidth="1"/>
    <col min="4" max="4" width="14.625" style="549" customWidth="1"/>
    <col min="5" max="5" width="5.875" style="549" hidden="1" customWidth="1"/>
    <col min="6" max="6" width="7.5" style="549" customWidth="1"/>
    <col min="7" max="7" width="17.375" style="544" customWidth="1"/>
    <col min="8" max="8" width="11.625" style="550" customWidth="1"/>
    <col min="9" max="9" width="10.5" style="544" hidden="1" customWidth="1"/>
    <col min="10" max="10" width="10.625" style="544" hidden="1" customWidth="1"/>
    <col min="11" max="12" width="11.375" style="544" hidden="1" customWidth="1"/>
    <col min="13" max="13" width="0.125" style="544" customWidth="1"/>
    <col min="14" max="14" width="11.375" style="544" customWidth="1"/>
    <col min="15" max="15" width="8.625" style="544" customWidth="1"/>
    <col min="16" max="16" width="8.75" style="544" customWidth="1"/>
    <col min="17" max="17" width="9.875" style="544" customWidth="1"/>
    <col min="18" max="19" width="8.625" style="544" customWidth="1"/>
    <col min="20" max="20" width="10" style="544" hidden="1" customWidth="1"/>
    <col min="21" max="23" width="7.875" style="544" hidden="1" customWidth="1"/>
    <col min="24" max="25" width="8.375" style="544" hidden="1" customWidth="1"/>
    <col min="26" max="26" width="7.625" style="544" hidden="1" customWidth="1"/>
    <col min="27" max="27" width="8.25" style="544" hidden="1" customWidth="1"/>
    <col min="28" max="28" width="8.375" style="544" hidden="1" customWidth="1"/>
    <col min="29" max="29" width="10.125" style="544" hidden="1" customWidth="1"/>
    <col min="30" max="30" width="10" style="544" customWidth="1"/>
    <col min="31" max="31" width="8.875" style="544" customWidth="1"/>
    <col min="32" max="32" width="9.125" style="544" customWidth="1"/>
    <col min="33" max="33" width="8.5" style="544" customWidth="1"/>
    <col min="34" max="34" width="8.625" style="544" customWidth="1"/>
    <col min="35" max="35" width="9.125" style="544" customWidth="1"/>
    <col min="36" max="36" width="11.375" style="544" hidden="1" customWidth="1"/>
    <col min="37" max="37" width="19.875" style="544" hidden="1" customWidth="1"/>
    <col min="38" max="38" width="7.75" style="544" hidden="1" customWidth="1"/>
    <col min="39" max="39" width="9.375" style="3" customWidth="1"/>
    <col min="40" max="40" width="8.625" style="544" customWidth="1"/>
    <col min="41" max="42" width="8.125" style="544" customWidth="1"/>
    <col min="43" max="43" width="8.5" style="544" customWidth="1"/>
    <col min="44" max="44" width="31.625" style="12" customWidth="1"/>
    <col min="45" max="45" width="14" style="544" customWidth="1"/>
    <col min="46" max="16384" width="8.875" style="544"/>
  </cols>
  <sheetData>
    <row r="1" spans="1:45" ht="20.25">
      <c r="A1" s="1182" t="s">
        <v>558</v>
      </c>
      <c r="B1" s="1182"/>
      <c r="C1" s="1182"/>
      <c r="D1" s="1182"/>
      <c r="E1" s="1182"/>
      <c r="F1" s="1182"/>
      <c r="G1" s="1182"/>
      <c r="H1" s="1182"/>
      <c r="I1" s="1182"/>
      <c r="J1" s="1182"/>
      <c r="K1" s="1182"/>
      <c r="L1" s="1182"/>
      <c r="M1" s="1182"/>
      <c r="N1" s="1182"/>
      <c r="O1" s="1182"/>
      <c r="P1" s="1182"/>
      <c r="Q1" s="1182"/>
      <c r="R1" s="1182"/>
      <c r="S1" s="1182"/>
      <c r="T1" s="1182"/>
      <c r="U1" s="1182"/>
      <c r="V1" s="1182"/>
      <c r="W1" s="1182"/>
      <c r="X1" s="1182"/>
      <c r="Y1" s="1182"/>
      <c r="Z1" s="1182"/>
      <c r="AA1" s="1182"/>
      <c r="AB1" s="1182"/>
      <c r="AC1" s="1182"/>
      <c r="AD1" s="1182"/>
      <c r="AE1" s="1182"/>
      <c r="AF1" s="1182"/>
      <c r="AG1" s="1182"/>
      <c r="AH1" s="1182"/>
      <c r="AI1" s="1182"/>
      <c r="AJ1" s="1182"/>
      <c r="AK1" s="1182"/>
      <c r="AL1" s="1182"/>
      <c r="AM1" s="1182"/>
      <c r="AN1" s="1182"/>
      <c r="AO1" s="1182"/>
      <c r="AP1" s="1182"/>
      <c r="AQ1" s="1182"/>
      <c r="AR1" s="1182"/>
    </row>
    <row r="2" spans="1:45" ht="20.25">
      <c r="A2" s="1182" t="s">
        <v>545</v>
      </c>
      <c r="B2" s="1182"/>
      <c r="C2" s="1182"/>
      <c r="D2" s="1182"/>
      <c r="E2" s="1182"/>
      <c r="F2" s="1182"/>
      <c r="G2" s="1182"/>
      <c r="H2" s="1182"/>
      <c r="I2" s="1182"/>
      <c r="J2" s="1182"/>
      <c r="K2" s="1182"/>
      <c r="L2" s="1182"/>
      <c r="M2" s="1182"/>
      <c r="N2" s="1182"/>
      <c r="O2" s="1182"/>
      <c r="P2" s="1182"/>
      <c r="Q2" s="1182"/>
      <c r="R2" s="1182"/>
      <c r="S2" s="1182"/>
      <c r="T2" s="1182"/>
      <c r="U2" s="1182"/>
      <c r="V2" s="1182"/>
      <c r="W2" s="1182"/>
      <c r="X2" s="1182"/>
      <c r="Y2" s="1182"/>
      <c r="Z2" s="1182"/>
      <c r="AA2" s="1182"/>
      <c r="AB2" s="1182"/>
      <c r="AC2" s="1182"/>
      <c r="AD2" s="1182"/>
      <c r="AE2" s="1182"/>
      <c r="AF2" s="1182"/>
      <c r="AG2" s="1182"/>
      <c r="AH2" s="1182"/>
      <c r="AI2" s="1182"/>
      <c r="AJ2" s="1182"/>
      <c r="AK2" s="1182"/>
      <c r="AL2" s="1182"/>
      <c r="AM2" s="1182"/>
      <c r="AN2" s="1182"/>
      <c r="AO2" s="1182"/>
      <c r="AP2" s="1182"/>
      <c r="AQ2" s="1182"/>
      <c r="AR2" s="1182"/>
    </row>
    <row r="3" spans="1:45" ht="21" customHeight="1">
      <c r="A3" s="1183" t="s">
        <v>549</v>
      </c>
      <c r="B3" s="1183"/>
      <c r="C3" s="1183"/>
      <c r="D3" s="1183"/>
      <c r="E3" s="1183"/>
      <c r="F3" s="1183"/>
      <c r="G3" s="1183"/>
      <c r="H3" s="1183"/>
      <c r="I3" s="1183"/>
      <c r="J3" s="1183"/>
      <c r="K3" s="1183"/>
      <c r="L3" s="1183"/>
      <c r="M3" s="1183"/>
      <c r="N3" s="1183"/>
      <c r="O3" s="1183"/>
      <c r="P3" s="1183"/>
      <c r="Q3" s="1183"/>
      <c r="R3" s="1183"/>
      <c r="S3" s="1183"/>
      <c r="T3" s="1183"/>
      <c r="U3" s="1183"/>
      <c r="V3" s="1183"/>
      <c r="W3" s="1183"/>
      <c r="X3" s="1183"/>
      <c r="Y3" s="1183"/>
      <c r="Z3" s="1183"/>
      <c r="AA3" s="1183"/>
      <c r="AB3" s="1183"/>
      <c r="AC3" s="1183"/>
      <c r="AD3" s="1183"/>
      <c r="AE3" s="1183"/>
      <c r="AF3" s="1183"/>
      <c r="AG3" s="1183"/>
      <c r="AH3" s="1183"/>
      <c r="AI3" s="1183"/>
      <c r="AJ3" s="1183"/>
      <c r="AK3" s="1183"/>
      <c r="AL3" s="1183"/>
      <c r="AM3" s="1183"/>
      <c r="AN3" s="1183"/>
      <c r="AO3" s="1183"/>
      <c r="AP3" s="1183"/>
      <c r="AQ3" s="1183"/>
      <c r="AR3" s="1183"/>
    </row>
    <row r="4" spans="1:45" ht="20.25" hidden="1">
      <c r="A4" s="1183"/>
      <c r="B4" s="1183"/>
      <c r="C4" s="1183"/>
      <c r="D4" s="1183"/>
      <c r="E4" s="1183"/>
      <c r="F4" s="1183"/>
      <c r="G4" s="1183"/>
      <c r="H4" s="1183"/>
      <c r="I4" s="1183"/>
      <c r="J4" s="1183"/>
      <c r="K4" s="1183"/>
      <c r="L4" s="1183"/>
      <c r="M4" s="1183"/>
      <c r="N4" s="1183"/>
      <c r="O4" s="1183"/>
      <c r="P4" s="1183"/>
      <c r="Q4" s="1183"/>
      <c r="R4" s="1183"/>
      <c r="S4" s="1183"/>
      <c r="T4" s="1183"/>
      <c r="U4" s="1183"/>
      <c r="V4" s="1183"/>
      <c r="W4" s="1183"/>
      <c r="X4" s="1183"/>
      <c r="Y4" s="1183"/>
      <c r="Z4" s="1183"/>
      <c r="AA4" s="1183"/>
      <c r="AB4" s="1183"/>
      <c r="AC4" s="1183"/>
      <c r="AD4" s="1183"/>
      <c r="AE4" s="1183"/>
      <c r="AF4" s="1183"/>
      <c r="AG4" s="1183"/>
      <c r="AH4" s="1183"/>
      <c r="AI4" s="1183"/>
      <c r="AJ4" s="1183"/>
      <c r="AK4" s="1183"/>
      <c r="AL4" s="1183"/>
      <c r="AM4" s="1183"/>
      <c r="AN4" s="1183"/>
      <c r="AO4" s="1183"/>
      <c r="AP4" s="1183"/>
      <c r="AQ4" s="1183"/>
      <c r="AR4" s="1183"/>
    </row>
    <row r="5" spans="1:45" ht="18.75" hidden="1">
      <c r="A5" s="1184"/>
      <c r="B5" s="1184"/>
      <c r="C5" s="1184"/>
      <c r="D5" s="1184"/>
      <c r="E5" s="1184"/>
      <c r="F5" s="1184"/>
      <c r="G5" s="1184"/>
      <c r="H5" s="1184"/>
      <c r="I5" s="1184"/>
      <c r="J5" s="1184"/>
      <c r="K5" s="1184"/>
      <c r="L5" s="1184"/>
      <c r="M5" s="1184"/>
      <c r="N5" s="1184"/>
      <c r="O5" s="1184"/>
      <c r="P5" s="1184"/>
      <c r="Q5" s="1184"/>
      <c r="R5" s="1184"/>
      <c r="S5" s="1184"/>
      <c r="T5" s="1184"/>
      <c r="U5" s="1184"/>
      <c r="V5" s="1184"/>
      <c r="W5" s="1184"/>
      <c r="X5" s="1184"/>
      <c r="Y5" s="1184"/>
      <c r="Z5" s="1184"/>
      <c r="AA5" s="1184"/>
      <c r="AB5" s="1184"/>
      <c r="AC5" s="1184"/>
      <c r="AD5" s="1184"/>
      <c r="AE5" s="1184"/>
      <c r="AF5" s="1184"/>
      <c r="AG5" s="1184"/>
      <c r="AH5" s="1184"/>
      <c r="AI5" s="1184"/>
      <c r="AJ5" s="1184"/>
      <c r="AK5" s="1184"/>
      <c r="AL5" s="1184"/>
      <c r="AM5" s="1184"/>
      <c r="AN5" s="1184"/>
      <c r="AO5" s="1184"/>
      <c r="AP5" s="1184"/>
      <c r="AQ5" s="1184"/>
      <c r="AR5" s="1184"/>
    </row>
    <row r="6" spans="1:45" ht="20.25" hidden="1">
      <c r="A6" s="1183"/>
      <c r="B6" s="1183"/>
      <c r="C6" s="1183"/>
      <c r="D6" s="1183"/>
      <c r="E6" s="1183"/>
      <c r="F6" s="1183"/>
      <c r="G6" s="1183"/>
      <c r="H6" s="1183"/>
      <c r="I6" s="1183"/>
      <c r="J6" s="1183"/>
      <c r="K6" s="1183"/>
      <c r="L6" s="1183"/>
      <c r="M6" s="1183"/>
      <c r="N6" s="1183"/>
      <c r="O6" s="1183"/>
      <c r="P6" s="1183"/>
      <c r="Q6" s="1183"/>
      <c r="R6" s="1183"/>
      <c r="S6" s="1183"/>
      <c r="T6" s="1183"/>
    </row>
    <row r="7" spans="1:45" ht="20.25">
      <c r="A7" s="545"/>
      <c r="B7" s="545"/>
      <c r="C7" s="545"/>
      <c r="D7" s="545"/>
      <c r="E7" s="545"/>
      <c r="F7" s="545"/>
      <c r="G7" s="545"/>
      <c r="H7" s="546"/>
      <c r="I7" s="545"/>
      <c r="J7" s="545"/>
      <c r="K7" s="545"/>
      <c r="L7" s="545"/>
      <c r="M7" s="545"/>
      <c r="N7" s="545"/>
      <c r="O7" s="545"/>
      <c r="P7" s="545"/>
      <c r="Q7" s="545"/>
      <c r="R7" s="545"/>
      <c r="S7" s="545"/>
      <c r="T7" s="545"/>
    </row>
    <row r="8" spans="1:45" ht="18.75">
      <c r="A8" s="547"/>
      <c r="T8" s="1185" t="s">
        <v>58</v>
      </c>
      <c r="U8" s="1185"/>
      <c r="V8" s="1185"/>
      <c r="W8" s="1185"/>
      <c r="X8" s="1185"/>
      <c r="Y8" s="1185"/>
      <c r="Z8" s="1185"/>
      <c r="AA8" s="1185"/>
      <c r="AB8" s="1185"/>
      <c r="AC8" s="1185"/>
      <c r="AD8" s="1185"/>
      <c r="AE8" s="1185"/>
      <c r="AF8" s="1185"/>
      <c r="AG8" s="1185"/>
      <c r="AH8" s="1185"/>
      <c r="AI8" s="1185"/>
      <c r="AJ8" s="1185"/>
      <c r="AK8" s="1185"/>
      <c r="AL8" s="1185"/>
      <c r="AM8" s="1185"/>
      <c r="AN8" s="1185"/>
      <c r="AO8" s="1185"/>
      <c r="AP8" s="1185"/>
      <c r="AQ8" s="1185"/>
      <c r="AR8" s="1185"/>
    </row>
    <row r="9" spans="1:45" ht="53.1" customHeight="1">
      <c r="A9" s="1181" t="s">
        <v>168</v>
      </c>
      <c r="B9" s="1181" t="s">
        <v>5</v>
      </c>
      <c r="C9" s="1181" t="s">
        <v>538</v>
      </c>
      <c r="D9" s="1181" t="s">
        <v>0</v>
      </c>
      <c r="E9" s="1181" t="s">
        <v>76</v>
      </c>
      <c r="F9" s="1181" t="s">
        <v>4</v>
      </c>
      <c r="G9" s="1181" t="s">
        <v>39</v>
      </c>
      <c r="H9" s="1186" t="s">
        <v>13</v>
      </c>
      <c r="I9" s="551"/>
      <c r="J9" s="1181" t="s">
        <v>523</v>
      </c>
      <c r="K9" s="551"/>
      <c r="L9" s="551"/>
      <c r="M9" s="1181" t="s">
        <v>550</v>
      </c>
      <c r="N9" s="1181"/>
      <c r="O9" s="1181"/>
      <c r="P9" s="1181"/>
      <c r="Q9" s="1181" t="s">
        <v>543</v>
      </c>
      <c r="R9" s="1181"/>
      <c r="S9" s="1181"/>
      <c r="T9" s="552"/>
      <c r="U9" s="551"/>
      <c r="V9" s="551"/>
      <c r="W9" s="551"/>
      <c r="X9" s="551"/>
      <c r="Y9" s="551"/>
      <c r="Z9" s="551"/>
      <c r="AA9" s="1192">
        <f>AA14-AB14</f>
        <v>-100956</v>
      </c>
      <c r="AB9" s="1192"/>
      <c r="AC9" s="1181" t="s">
        <v>444</v>
      </c>
      <c r="AD9" s="1181"/>
      <c r="AE9" s="1181"/>
      <c r="AF9" s="1181"/>
      <c r="AG9" s="1181"/>
      <c r="AH9" s="1181"/>
      <c r="AI9" s="1181"/>
      <c r="AJ9" s="1181"/>
      <c r="AK9" s="1186" t="s">
        <v>376</v>
      </c>
      <c r="AL9" s="553"/>
      <c r="AM9" s="1219" t="s">
        <v>530</v>
      </c>
      <c r="AN9" s="1220"/>
      <c r="AO9" s="1220"/>
      <c r="AP9" s="1220"/>
      <c r="AQ9" s="1221"/>
      <c r="AR9" s="1181" t="s">
        <v>3</v>
      </c>
    </row>
    <row r="10" spans="1:45" ht="19.5" hidden="1" customHeight="1">
      <c r="A10" s="1181"/>
      <c r="B10" s="1181"/>
      <c r="C10" s="1181"/>
      <c r="D10" s="1181"/>
      <c r="E10" s="1181"/>
      <c r="F10" s="1181"/>
      <c r="G10" s="1181"/>
      <c r="H10" s="1187"/>
      <c r="I10" s="1181" t="s">
        <v>37</v>
      </c>
      <c r="J10" s="1181"/>
      <c r="K10" s="551"/>
      <c r="L10" s="551"/>
      <c r="M10" s="1181" t="s">
        <v>22</v>
      </c>
      <c r="N10" s="1191" t="s">
        <v>60</v>
      </c>
      <c r="O10" s="1191"/>
      <c r="P10" s="1191"/>
      <c r="Q10" s="1191"/>
      <c r="R10" s="1191"/>
      <c r="S10" s="1191"/>
      <c r="T10" s="1191"/>
      <c r="U10" s="551"/>
      <c r="V10" s="551"/>
      <c r="W10" s="551"/>
      <c r="X10" s="551"/>
      <c r="Y10" s="551"/>
      <c r="Z10" s="551"/>
      <c r="AA10" s="551"/>
      <c r="AB10" s="551"/>
      <c r="AC10" s="1181" t="s">
        <v>22</v>
      </c>
      <c r="AD10" s="1191" t="s">
        <v>60</v>
      </c>
      <c r="AE10" s="1191"/>
      <c r="AF10" s="1191"/>
      <c r="AG10" s="1191"/>
      <c r="AH10" s="1191"/>
      <c r="AI10" s="1191"/>
      <c r="AJ10" s="1191"/>
      <c r="AK10" s="1187"/>
      <c r="AL10" s="554"/>
      <c r="AM10" s="439"/>
      <c r="AN10" s="555"/>
      <c r="AO10" s="555"/>
      <c r="AP10" s="555"/>
      <c r="AQ10" s="555"/>
      <c r="AR10" s="1181"/>
    </row>
    <row r="11" spans="1:45" ht="23.25" customHeight="1">
      <c r="A11" s="1181"/>
      <c r="B11" s="1181"/>
      <c r="C11" s="1181"/>
      <c r="D11" s="1181"/>
      <c r="E11" s="1181"/>
      <c r="F11" s="1181"/>
      <c r="G11" s="1181"/>
      <c r="H11" s="1187"/>
      <c r="I11" s="1181"/>
      <c r="J11" s="1181"/>
      <c r="K11" s="551"/>
      <c r="L11" s="551"/>
      <c r="M11" s="1181"/>
      <c r="N11" s="1181" t="s">
        <v>61</v>
      </c>
      <c r="O11" s="1178" t="s">
        <v>59</v>
      </c>
      <c r="P11" s="1180"/>
      <c r="Q11" s="1178" t="s">
        <v>59</v>
      </c>
      <c r="R11" s="1179"/>
      <c r="S11" s="1180"/>
      <c r="T11" s="1186" t="s">
        <v>280</v>
      </c>
      <c r="U11" s="1176" t="s">
        <v>70</v>
      </c>
      <c r="V11" s="1177"/>
      <c r="W11" s="1176" t="s">
        <v>1</v>
      </c>
      <c r="X11" s="1177"/>
      <c r="Y11" s="1189" t="s">
        <v>110</v>
      </c>
      <c r="Z11" s="1190"/>
      <c r="AA11" s="1176" t="s">
        <v>436</v>
      </c>
      <c r="AB11" s="1177"/>
      <c r="AC11" s="1181"/>
      <c r="AD11" s="1181" t="s">
        <v>61</v>
      </c>
      <c r="AE11" s="1178" t="s">
        <v>59</v>
      </c>
      <c r="AF11" s="1179"/>
      <c r="AG11" s="1179"/>
      <c r="AH11" s="1179"/>
      <c r="AI11" s="1180"/>
      <c r="AJ11" s="1181" t="s">
        <v>280</v>
      </c>
      <c r="AK11" s="1187"/>
      <c r="AL11" s="554"/>
      <c r="AM11" s="1116" t="s">
        <v>61</v>
      </c>
      <c r="AN11" s="1191" t="s">
        <v>59</v>
      </c>
      <c r="AO11" s="1191"/>
      <c r="AP11" s="1191"/>
      <c r="AQ11" s="1191"/>
      <c r="AR11" s="1181"/>
    </row>
    <row r="12" spans="1:45" s="561" customFormat="1" ht="116.25" customHeight="1">
      <c r="A12" s="1181"/>
      <c r="B12" s="1181"/>
      <c r="C12" s="1181"/>
      <c r="D12" s="1181"/>
      <c r="E12" s="1181"/>
      <c r="F12" s="1181"/>
      <c r="G12" s="1181"/>
      <c r="H12" s="1188"/>
      <c r="I12" s="1181"/>
      <c r="J12" s="1181"/>
      <c r="K12" s="556" t="s">
        <v>21</v>
      </c>
      <c r="L12" s="556" t="s">
        <v>27</v>
      </c>
      <c r="M12" s="1181"/>
      <c r="N12" s="1181"/>
      <c r="O12" s="556" t="s">
        <v>70</v>
      </c>
      <c r="P12" s="556" t="s">
        <v>1</v>
      </c>
      <c r="Q12" s="556" t="s">
        <v>542</v>
      </c>
      <c r="R12" s="556" t="s">
        <v>539</v>
      </c>
      <c r="S12" s="557" t="s">
        <v>540</v>
      </c>
      <c r="T12" s="1188"/>
      <c r="U12" s="556" t="s">
        <v>78</v>
      </c>
      <c r="V12" s="556" t="s">
        <v>79</v>
      </c>
      <c r="W12" s="556" t="s">
        <v>78</v>
      </c>
      <c r="X12" s="556" t="s">
        <v>79</v>
      </c>
      <c r="Y12" s="556" t="s">
        <v>78</v>
      </c>
      <c r="Z12" s="556" t="s">
        <v>79</v>
      </c>
      <c r="AA12" s="556" t="s">
        <v>78</v>
      </c>
      <c r="AB12" s="556" t="s">
        <v>79</v>
      </c>
      <c r="AC12" s="1181"/>
      <c r="AD12" s="1181"/>
      <c r="AE12" s="556" t="s">
        <v>70</v>
      </c>
      <c r="AF12" s="556" t="s">
        <v>1</v>
      </c>
      <c r="AG12" s="556" t="s">
        <v>462</v>
      </c>
      <c r="AH12" s="556" t="s">
        <v>110</v>
      </c>
      <c r="AI12" s="556" t="s">
        <v>80</v>
      </c>
      <c r="AJ12" s="1181"/>
      <c r="AK12" s="1188"/>
      <c r="AL12" s="558"/>
      <c r="AM12" s="1116"/>
      <c r="AN12" s="556" t="s">
        <v>70</v>
      </c>
      <c r="AO12" s="556" t="s">
        <v>1</v>
      </c>
      <c r="AP12" s="556" t="s">
        <v>110</v>
      </c>
      <c r="AQ12" s="559" t="s">
        <v>80</v>
      </c>
      <c r="AR12" s="1181"/>
      <c r="AS12" s="560"/>
    </row>
    <row r="13" spans="1:45" ht="18.75">
      <c r="A13" s="562" t="s">
        <v>40</v>
      </c>
      <c r="B13" s="562" t="s">
        <v>41</v>
      </c>
      <c r="C13" s="562"/>
      <c r="D13" s="562" t="s">
        <v>42</v>
      </c>
      <c r="E13" s="562"/>
      <c r="F13" s="562" t="s">
        <v>43</v>
      </c>
      <c r="G13" s="562" t="s">
        <v>44</v>
      </c>
      <c r="H13" s="562" t="s">
        <v>45</v>
      </c>
      <c r="I13" s="562"/>
      <c r="J13" s="562"/>
      <c r="K13" s="562"/>
      <c r="L13" s="562" t="s">
        <v>47</v>
      </c>
      <c r="M13" s="562"/>
      <c r="N13" s="562" t="s">
        <v>46</v>
      </c>
      <c r="O13" s="562" t="s">
        <v>47</v>
      </c>
      <c r="P13" s="562" t="s">
        <v>53</v>
      </c>
      <c r="Q13" s="562" t="s">
        <v>51</v>
      </c>
      <c r="R13" s="562" t="s">
        <v>48</v>
      </c>
      <c r="S13" s="562" t="s">
        <v>49</v>
      </c>
      <c r="T13" s="562"/>
      <c r="U13" s="562"/>
      <c r="V13" s="562"/>
      <c r="W13" s="562"/>
      <c r="X13" s="562"/>
      <c r="Y13" s="562"/>
      <c r="Z13" s="562"/>
      <c r="AA13" s="562"/>
      <c r="AB13" s="562"/>
      <c r="AC13" s="563"/>
      <c r="AD13" s="563" t="s">
        <v>50</v>
      </c>
      <c r="AE13" s="563" t="s">
        <v>52</v>
      </c>
      <c r="AF13" s="563" t="s">
        <v>69</v>
      </c>
      <c r="AG13" s="563" t="s">
        <v>69</v>
      </c>
      <c r="AH13" s="563" t="s">
        <v>370</v>
      </c>
      <c r="AI13" s="562" t="s">
        <v>77</v>
      </c>
      <c r="AJ13" s="563"/>
      <c r="AK13" s="563" t="e">
        <f>AK14-AL14</f>
        <v>#VALUE!</v>
      </c>
      <c r="AL13" s="562"/>
      <c r="AM13" s="657" t="s">
        <v>81</v>
      </c>
      <c r="AN13" s="562" t="s">
        <v>527</v>
      </c>
      <c r="AO13" s="562" t="s">
        <v>528</v>
      </c>
      <c r="AP13" s="562" t="s">
        <v>529</v>
      </c>
      <c r="AQ13" s="562" t="s">
        <v>544</v>
      </c>
      <c r="AR13" s="562" t="s">
        <v>547</v>
      </c>
    </row>
    <row r="14" spans="1:45" s="567" customFormat="1">
      <c r="A14" s="564"/>
      <c r="B14" s="564" t="s">
        <v>24</v>
      </c>
      <c r="C14" s="564">
        <f>SUM(C15:C121)</f>
        <v>20</v>
      </c>
      <c r="D14" s="564"/>
      <c r="E14" s="564"/>
      <c r="F14" s="564"/>
      <c r="G14" s="564"/>
      <c r="H14" s="565">
        <f>H15</f>
        <v>1933703</v>
      </c>
      <c r="I14" s="565">
        <f t="shared" ref="I14:AM14" si="0">I15</f>
        <v>40000</v>
      </c>
      <c r="J14" s="565">
        <f t="shared" si="0"/>
        <v>522953</v>
      </c>
      <c r="K14" s="565">
        <f>N14+Q14</f>
        <v>353800</v>
      </c>
      <c r="L14" s="565">
        <f t="shared" si="0"/>
        <v>0</v>
      </c>
      <c r="M14" s="565">
        <f t="shared" si="0"/>
        <v>717775</v>
      </c>
      <c r="N14" s="565">
        <f t="shared" si="0"/>
        <v>331700</v>
      </c>
      <c r="O14" s="565">
        <f t="shared" si="0"/>
        <v>169000</v>
      </c>
      <c r="P14" s="565">
        <f t="shared" si="0"/>
        <v>162700</v>
      </c>
      <c r="Q14" s="565">
        <f t="shared" si="0"/>
        <v>22100</v>
      </c>
      <c r="R14" s="565">
        <f t="shared" si="0"/>
        <v>0</v>
      </c>
      <c r="S14" s="565">
        <f t="shared" si="0"/>
        <v>22100</v>
      </c>
      <c r="T14" s="565">
        <f t="shared" si="0"/>
        <v>624275</v>
      </c>
      <c r="U14" s="565">
        <f t="shared" si="0"/>
        <v>0</v>
      </c>
      <c r="V14" s="565">
        <f t="shared" si="0"/>
        <v>87000</v>
      </c>
      <c r="W14" s="565">
        <f t="shared" si="0"/>
        <v>0</v>
      </c>
      <c r="X14" s="565">
        <f t="shared" si="0"/>
        <v>11744</v>
      </c>
      <c r="Y14" s="565">
        <f t="shared" si="0"/>
        <v>0</v>
      </c>
      <c r="Z14" s="565">
        <f t="shared" si="0"/>
        <v>0</v>
      </c>
      <c r="AA14" s="565">
        <f t="shared" si="0"/>
        <v>0</v>
      </c>
      <c r="AB14" s="565">
        <f t="shared" si="0"/>
        <v>100956</v>
      </c>
      <c r="AC14" s="565">
        <f t="shared" si="0"/>
        <v>122975</v>
      </c>
      <c r="AD14" s="565">
        <f t="shared" si="0"/>
        <v>625459</v>
      </c>
      <c r="AE14" s="565">
        <f t="shared" si="0"/>
        <v>256000</v>
      </c>
      <c r="AF14" s="565">
        <f t="shared" si="0"/>
        <v>233761</v>
      </c>
      <c r="AG14" s="565">
        <f t="shared" si="0"/>
        <v>0</v>
      </c>
      <c r="AH14" s="565">
        <f t="shared" si="0"/>
        <v>12642</v>
      </c>
      <c r="AI14" s="565">
        <f t="shared" si="0"/>
        <v>123056</v>
      </c>
      <c r="AJ14" s="565">
        <f t="shared" si="0"/>
        <v>624275</v>
      </c>
      <c r="AK14" s="565" t="e">
        <f t="shared" si="0"/>
        <v>#VALUE!</v>
      </c>
      <c r="AL14" s="565">
        <f t="shared" si="0"/>
        <v>271659</v>
      </c>
      <c r="AM14" s="324">
        <f t="shared" si="0"/>
        <v>271659</v>
      </c>
      <c r="AN14" s="658">
        <f t="shared" ref="AN14:AN34" si="1">AE14-O14</f>
        <v>87000</v>
      </c>
      <c r="AO14" s="565">
        <f t="shared" ref="AO14:AO34" si="2">AF14-P14</f>
        <v>71061</v>
      </c>
      <c r="AP14" s="658">
        <f t="shared" ref="AP14:AP34" si="3">AH14-R14</f>
        <v>12642</v>
      </c>
      <c r="AQ14" s="658">
        <f t="shared" ref="AQ14:AQ34" si="4">AI14-S14</f>
        <v>100956</v>
      </c>
      <c r="AR14" s="566"/>
    </row>
    <row r="15" spans="1:45" s="575" customFormat="1">
      <c r="A15" s="568"/>
      <c r="B15" s="569" t="s">
        <v>11</v>
      </c>
      <c r="C15" s="569"/>
      <c r="D15" s="568"/>
      <c r="E15" s="568"/>
      <c r="F15" s="570"/>
      <c r="G15" s="571"/>
      <c r="H15" s="572">
        <f>H16+H17+H18+H20+H23+H28</f>
        <v>1933703</v>
      </c>
      <c r="I15" s="572">
        <f t="shared" ref="I15:AI15" si="5">I16+I17+I18+I20+I23+I28</f>
        <v>40000</v>
      </c>
      <c r="J15" s="572">
        <f t="shared" si="5"/>
        <v>522953</v>
      </c>
      <c r="K15" s="572">
        <f t="shared" si="5"/>
        <v>0</v>
      </c>
      <c r="L15" s="572">
        <f t="shared" si="5"/>
        <v>0</v>
      </c>
      <c r="M15" s="572">
        <f t="shared" si="5"/>
        <v>717775</v>
      </c>
      <c r="N15" s="572">
        <f t="shared" si="5"/>
        <v>331700</v>
      </c>
      <c r="O15" s="572">
        <f t="shared" si="5"/>
        <v>169000</v>
      </c>
      <c r="P15" s="572">
        <f t="shared" si="5"/>
        <v>162700</v>
      </c>
      <c r="Q15" s="572">
        <f t="shared" si="5"/>
        <v>22100</v>
      </c>
      <c r="R15" s="572">
        <f t="shared" si="5"/>
        <v>0</v>
      </c>
      <c r="S15" s="572">
        <f t="shared" si="5"/>
        <v>22100</v>
      </c>
      <c r="T15" s="572">
        <f t="shared" si="5"/>
        <v>624275</v>
      </c>
      <c r="U15" s="572">
        <f t="shared" si="5"/>
        <v>0</v>
      </c>
      <c r="V15" s="572">
        <f t="shared" si="5"/>
        <v>87000</v>
      </c>
      <c r="W15" s="572">
        <f t="shared" si="5"/>
        <v>0</v>
      </c>
      <c r="X15" s="572">
        <f t="shared" si="5"/>
        <v>11744</v>
      </c>
      <c r="Y15" s="572">
        <f t="shared" si="5"/>
        <v>0</v>
      </c>
      <c r="Z15" s="572">
        <f t="shared" si="5"/>
        <v>0</v>
      </c>
      <c r="AA15" s="572">
        <f t="shared" si="5"/>
        <v>0</v>
      </c>
      <c r="AB15" s="572">
        <f t="shared" si="5"/>
        <v>100956</v>
      </c>
      <c r="AC15" s="572">
        <f t="shared" si="5"/>
        <v>122975</v>
      </c>
      <c r="AD15" s="572">
        <f t="shared" si="5"/>
        <v>625459</v>
      </c>
      <c r="AE15" s="572">
        <f t="shared" si="5"/>
        <v>256000</v>
      </c>
      <c r="AF15" s="572">
        <f t="shared" si="5"/>
        <v>233761</v>
      </c>
      <c r="AG15" s="572">
        <f t="shared" si="5"/>
        <v>0</v>
      </c>
      <c r="AH15" s="572">
        <f t="shared" si="5"/>
        <v>12642</v>
      </c>
      <c r="AI15" s="572">
        <f t="shared" si="5"/>
        <v>123056</v>
      </c>
      <c r="AJ15" s="572">
        <f t="shared" ref="AJ15:AM15" si="6">AJ16+AJ17+AJ18+AJ20+AJ23+AJ28</f>
        <v>624275</v>
      </c>
      <c r="AK15" s="572" t="e">
        <f t="shared" si="6"/>
        <v>#VALUE!</v>
      </c>
      <c r="AL15" s="572">
        <f t="shared" si="6"/>
        <v>271659</v>
      </c>
      <c r="AM15" s="371">
        <f t="shared" si="6"/>
        <v>271659</v>
      </c>
      <c r="AN15" s="574">
        <f t="shared" si="1"/>
        <v>87000</v>
      </c>
      <c r="AO15" s="572">
        <f t="shared" si="2"/>
        <v>71061</v>
      </c>
      <c r="AP15" s="574">
        <f t="shared" si="3"/>
        <v>12642</v>
      </c>
      <c r="AQ15" s="574">
        <f t="shared" si="4"/>
        <v>100956</v>
      </c>
      <c r="AR15" s="573"/>
    </row>
    <row r="16" spans="1:45" s="575" customFormat="1">
      <c r="A16" s="576">
        <v>1</v>
      </c>
      <c r="B16" s="577" t="str">
        <f>B32</f>
        <v>Giáo dục, đào tạo và giáo dục nghề nghiệp</v>
      </c>
      <c r="C16" s="577"/>
      <c r="D16" s="576"/>
      <c r="E16" s="576"/>
      <c r="F16" s="574"/>
      <c r="G16" s="578"/>
      <c r="H16" s="574">
        <f t="shared" ref="H16:AI16" si="7">H32</f>
        <v>0</v>
      </c>
      <c r="I16" s="574">
        <f t="shared" si="7"/>
        <v>0</v>
      </c>
      <c r="J16" s="574">
        <f t="shared" si="7"/>
        <v>0</v>
      </c>
      <c r="K16" s="574">
        <f t="shared" si="7"/>
        <v>0</v>
      </c>
      <c r="L16" s="574">
        <f t="shared" si="7"/>
        <v>0</v>
      </c>
      <c r="M16" s="574">
        <f t="shared" si="7"/>
        <v>0</v>
      </c>
      <c r="N16" s="574">
        <f t="shared" si="7"/>
        <v>0</v>
      </c>
      <c r="O16" s="574">
        <f t="shared" si="7"/>
        <v>0</v>
      </c>
      <c r="P16" s="574">
        <f t="shared" si="7"/>
        <v>0</v>
      </c>
      <c r="Q16" s="574">
        <f t="shared" si="7"/>
        <v>0</v>
      </c>
      <c r="R16" s="574">
        <f t="shared" si="7"/>
        <v>0</v>
      </c>
      <c r="S16" s="574">
        <f t="shared" si="7"/>
        <v>0</v>
      </c>
      <c r="T16" s="574">
        <f t="shared" si="7"/>
        <v>0</v>
      </c>
      <c r="U16" s="574">
        <f t="shared" si="7"/>
        <v>0</v>
      </c>
      <c r="V16" s="574">
        <f t="shared" si="7"/>
        <v>0</v>
      </c>
      <c r="W16" s="574">
        <f t="shared" si="7"/>
        <v>0</v>
      </c>
      <c r="X16" s="574">
        <f t="shared" si="7"/>
        <v>0</v>
      </c>
      <c r="Y16" s="574">
        <f t="shared" si="7"/>
        <v>0</v>
      </c>
      <c r="Z16" s="574">
        <f t="shared" si="7"/>
        <v>0</v>
      </c>
      <c r="AA16" s="574">
        <f t="shared" si="7"/>
        <v>0</v>
      </c>
      <c r="AB16" s="574">
        <f t="shared" si="7"/>
        <v>0</v>
      </c>
      <c r="AC16" s="574">
        <f t="shared" si="7"/>
        <v>0</v>
      </c>
      <c r="AD16" s="574">
        <f t="shared" si="7"/>
        <v>0</v>
      </c>
      <c r="AE16" s="574">
        <f t="shared" si="7"/>
        <v>0</v>
      </c>
      <c r="AF16" s="574">
        <f t="shared" si="7"/>
        <v>0</v>
      </c>
      <c r="AG16" s="574">
        <f t="shared" si="7"/>
        <v>0</v>
      </c>
      <c r="AH16" s="574">
        <f t="shared" si="7"/>
        <v>0</v>
      </c>
      <c r="AI16" s="574">
        <f t="shared" si="7"/>
        <v>0</v>
      </c>
      <c r="AJ16" s="574">
        <f t="shared" ref="AJ16:AM16" si="8">AJ32</f>
        <v>0</v>
      </c>
      <c r="AK16" s="574">
        <f t="shared" si="8"/>
        <v>0</v>
      </c>
      <c r="AL16" s="574">
        <f t="shared" si="8"/>
        <v>0</v>
      </c>
      <c r="AM16" s="246">
        <f t="shared" si="8"/>
        <v>0</v>
      </c>
      <c r="AN16" s="574">
        <f t="shared" si="1"/>
        <v>0</v>
      </c>
      <c r="AO16" s="574">
        <f t="shared" si="2"/>
        <v>0</v>
      </c>
      <c r="AP16" s="574">
        <f t="shared" si="3"/>
        <v>0</v>
      </c>
      <c r="AQ16" s="574">
        <f t="shared" si="4"/>
        <v>0</v>
      </c>
      <c r="AR16" s="579"/>
    </row>
    <row r="17" spans="1:44" s="575" customFormat="1">
      <c r="A17" s="576">
        <v>2</v>
      </c>
      <c r="B17" s="577" t="str">
        <f>B38</f>
        <v>Y tế, dân số và gia đình</v>
      </c>
      <c r="C17" s="577"/>
      <c r="D17" s="576"/>
      <c r="E17" s="576"/>
      <c r="F17" s="574"/>
      <c r="G17" s="578"/>
      <c r="H17" s="574">
        <f t="shared" ref="H17:AI17" si="9">H38</f>
        <v>0</v>
      </c>
      <c r="I17" s="574">
        <f t="shared" si="9"/>
        <v>0</v>
      </c>
      <c r="J17" s="574">
        <f t="shared" si="9"/>
        <v>0</v>
      </c>
      <c r="K17" s="574">
        <f t="shared" si="9"/>
        <v>0</v>
      </c>
      <c r="L17" s="574">
        <f t="shared" si="9"/>
        <v>0</v>
      </c>
      <c r="M17" s="574">
        <f t="shared" si="9"/>
        <v>0</v>
      </c>
      <c r="N17" s="574">
        <f t="shared" si="9"/>
        <v>0</v>
      </c>
      <c r="O17" s="574">
        <f t="shared" si="9"/>
        <v>0</v>
      </c>
      <c r="P17" s="574">
        <f t="shared" si="9"/>
        <v>0</v>
      </c>
      <c r="Q17" s="574">
        <f t="shared" si="9"/>
        <v>0</v>
      </c>
      <c r="R17" s="574">
        <f t="shared" si="9"/>
        <v>0</v>
      </c>
      <c r="S17" s="574">
        <f t="shared" si="9"/>
        <v>0</v>
      </c>
      <c r="T17" s="574">
        <f t="shared" si="9"/>
        <v>0</v>
      </c>
      <c r="U17" s="574">
        <f t="shared" si="9"/>
        <v>0</v>
      </c>
      <c r="V17" s="574">
        <f t="shared" si="9"/>
        <v>0</v>
      </c>
      <c r="W17" s="574">
        <f t="shared" si="9"/>
        <v>0</v>
      </c>
      <c r="X17" s="574">
        <f t="shared" si="9"/>
        <v>0</v>
      </c>
      <c r="Y17" s="574">
        <f t="shared" si="9"/>
        <v>0</v>
      </c>
      <c r="Z17" s="574">
        <f t="shared" si="9"/>
        <v>0</v>
      </c>
      <c r="AA17" s="574">
        <f t="shared" si="9"/>
        <v>0</v>
      </c>
      <c r="AB17" s="574">
        <f t="shared" si="9"/>
        <v>0</v>
      </c>
      <c r="AC17" s="574">
        <f t="shared" si="9"/>
        <v>0</v>
      </c>
      <c r="AD17" s="574">
        <f t="shared" si="9"/>
        <v>0</v>
      </c>
      <c r="AE17" s="574">
        <f t="shared" si="9"/>
        <v>0</v>
      </c>
      <c r="AF17" s="574">
        <f t="shared" si="9"/>
        <v>0</v>
      </c>
      <c r="AG17" s="574">
        <f t="shared" si="9"/>
        <v>0</v>
      </c>
      <c r="AH17" s="574">
        <f t="shared" si="9"/>
        <v>0</v>
      </c>
      <c r="AI17" s="574">
        <f t="shared" si="9"/>
        <v>0</v>
      </c>
      <c r="AJ17" s="574">
        <f t="shared" ref="AJ17:AM17" si="10">AJ38</f>
        <v>0</v>
      </c>
      <c r="AK17" s="574">
        <f t="shared" si="10"/>
        <v>0</v>
      </c>
      <c r="AL17" s="574">
        <f t="shared" si="10"/>
        <v>0</v>
      </c>
      <c r="AM17" s="246">
        <f t="shared" si="10"/>
        <v>0</v>
      </c>
      <c r="AN17" s="574">
        <f t="shared" si="1"/>
        <v>0</v>
      </c>
      <c r="AO17" s="574">
        <f t="shared" si="2"/>
        <v>0</v>
      </c>
      <c r="AP17" s="574">
        <f t="shared" si="3"/>
        <v>0</v>
      </c>
      <c r="AQ17" s="574">
        <f t="shared" si="4"/>
        <v>0</v>
      </c>
      <c r="AR17" s="579"/>
    </row>
    <row r="18" spans="1:44" s="575" customFormat="1">
      <c r="A18" s="576">
        <v>3</v>
      </c>
      <c r="B18" s="577" t="str">
        <f>B42</f>
        <v xml:space="preserve">Bảo vệ môi trường </v>
      </c>
      <c r="C18" s="577"/>
      <c r="D18" s="576"/>
      <c r="E18" s="576"/>
      <c r="F18" s="574"/>
      <c r="G18" s="578"/>
      <c r="H18" s="574">
        <f t="shared" ref="H18:AI19" si="11">H42</f>
        <v>391110</v>
      </c>
      <c r="I18" s="574">
        <f t="shared" si="11"/>
        <v>0</v>
      </c>
      <c r="J18" s="574">
        <f t="shared" si="11"/>
        <v>378953</v>
      </c>
      <c r="K18" s="574">
        <f t="shared" si="11"/>
        <v>0</v>
      </c>
      <c r="L18" s="574">
        <f t="shared" si="11"/>
        <v>0</v>
      </c>
      <c r="M18" s="574">
        <f t="shared" si="11"/>
        <v>0</v>
      </c>
      <c r="N18" s="574">
        <f t="shared" si="11"/>
        <v>0</v>
      </c>
      <c r="O18" s="574">
        <f t="shared" si="11"/>
        <v>0</v>
      </c>
      <c r="P18" s="574">
        <f t="shared" si="11"/>
        <v>0</v>
      </c>
      <c r="Q18" s="574">
        <f t="shared" si="11"/>
        <v>12000</v>
      </c>
      <c r="R18" s="574">
        <f t="shared" si="11"/>
        <v>0</v>
      </c>
      <c r="S18" s="574">
        <f t="shared" si="11"/>
        <v>12000</v>
      </c>
      <c r="T18" s="574">
        <f t="shared" si="11"/>
        <v>0</v>
      </c>
      <c r="U18" s="574">
        <f t="shared" si="11"/>
        <v>0</v>
      </c>
      <c r="V18" s="574">
        <f t="shared" si="11"/>
        <v>0</v>
      </c>
      <c r="W18" s="574">
        <f t="shared" si="11"/>
        <v>0</v>
      </c>
      <c r="X18" s="574">
        <f t="shared" si="11"/>
        <v>0</v>
      </c>
      <c r="Y18" s="574">
        <f t="shared" si="11"/>
        <v>0</v>
      </c>
      <c r="Z18" s="574">
        <f t="shared" si="11"/>
        <v>0</v>
      </c>
      <c r="AA18" s="574">
        <f t="shared" si="11"/>
        <v>0</v>
      </c>
      <c r="AB18" s="574">
        <f t="shared" si="11"/>
        <v>60000</v>
      </c>
      <c r="AC18" s="574">
        <f t="shared" si="11"/>
        <v>72000</v>
      </c>
      <c r="AD18" s="574">
        <f t="shared" si="11"/>
        <v>72000</v>
      </c>
      <c r="AE18" s="574">
        <f t="shared" si="11"/>
        <v>0</v>
      </c>
      <c r="AF18" s="574">
        <f t="shared" si="11"/>
        <v>0</v>
      </c>
      <c r="AG18" s="574">
        <f t="shared" si="11"/>
        <v>0</v>
      </c>
      <c r="AH18" s="574">
        <f t="shared" si="11"/>
        <v>0</v>
      </c>
      <c r="AI18" s="574">
        <f t="shared" si="11"/>
        <v>72000</v>
      </c>
      <c r="AJ18" s="574">
        <f t="shared" ref="AJ18:AM18" si="12">AJ42</f>
        <v>0</v>
      </c>
      <c r="AK18" s="574">
        <f t="shared" si="12"/>
        <v>0</v>
      </c>
      <c r="AL18" s="574">
        <f t="shared" si="12"/>
        <v>60000</v>
      </c>
      <c r="AM18" s="246">
        <f t="shared" si="12"/>
        <v>60000</v>
      </c>
      <c r="AN18" s="574">
        <f t="shared" si="1"/>
        <v>0</v>
      </c>
      <c r="AO18" s="574">
        <f t="shared" si="2"/>
        <v>0</v>
      </c>
      <c r="AP18" s="574">
        <f t="shared" si="3"/>
        <v>0</v>
      </c>
      <c r="AQ18" s="574">
        <f t="shared" si="4"/>
        <v>60000</v>
      </c>
      <c r="AR18" s="579"/>
    </row>
    <row r="19" spans="1:44" s="575" customFormat="1">
      <c r="A19" s="576" t="s">
        <v>33</v>
      </c>
      <c r="B19" s="577" t="str">
        <f>B43</f>
        <v>Môi trường</v>
      </c>
      <c r="C19" s="577"/>
      <c r="D19" s="576"/>
      <c r="E19" s="576"/>
      <c r="F19" s="574"/>
      <c r="G19" s="578"/>
      <c r="H19" s="574">
        <f t="shared" si="11"/>
        <v>391110</v>
      </c>
      <c r="I19" s="574">
        <f t="shared" si="11"/>
        <v>0</v>
      </c>
      <c r="J19" s="574">
        <f t="shared" si="11"/>
        <v>378953</v>
      </c>
      <c r="K19" s="574">
        <f t="shared" si="11"/>
        <v>0</v>
      </c>
      <c r="L19" s="574">
        <f t="shared" si="11"/>
        <v>0</v>
      </c>
      <c r="M19" s="574">
        <f t="shared" si="11"/>
        <v>0</v>
      </c>
      <c r="N19" s="574">
        <f t="shared" si="11"/>
        <v>0</v>
      </c>
      <c r="O19" s="574">
        <f t="shared" si="11"/>
        <v>0</v>
      </c>
      <c r="P19" s="574">
        <f t="shared" si="11"/>
        <v>0</v>
      </c>
      <c r="Q19" s="574">
        <f t="shared" si="11"/>
        <v>12000</v>
      </c>
      <c r="R19" s="574">
        <f t="shared" si="11"/>
        <v>0</v>
      </c>
      <c r="S19" s="574">
        <f t="shared" si="11"/>
        <v>12000</v>
      </c>
      <c r="T19" s="574">
        <f t="shared" si="11"/>
        <v>0</v>
      </c>
      <c r="U19" s="574">
        <f t="shared" si="11"/>
        <v>0</v>
      </c>
      <c r="V19" s="574">
        <f t="shared" si="11"/>
        <v>0</v>
      </c>
      <c r="W19" s="574">
        <f t="shared" si="11"/>
        <v>0</v>
      </c>
      <c r="X19" s="574">
        <f t="shared" si="11"/>
        <v>0</v>
      </c>
      <c r="Y19" s="574">
        <f t="shared" si="11"/>
        <v>0</v>
      </c>
      <c r="Z19" s="574">
        <f t="shared" si="11"/>
        <v>0</v>
      </c>
      <c r="AA19" s="574">
        <f t="shared" si="11"/>
        <v>0</v>
      </c>
      <c r="AB19" s="574">
        <f t="shared" si="11"/>
        <v>60000</v>
      </c>
      <c r="AC19" s="574">
        <f t="shared" si="11"/>
        <v>72000</v>
      </c>
      <c r="AD19" s="574">
        <f t="shared" si="11"/>
        <v>72000</v>
      </c>
      <c r="AE19" s="574">
        <f t="shared" si="11"/>
        <v>0</v>
      </c>
      <c r="AF19" s="574">
        <f t="shared" si="11"/>
        <v>0</v>
      </c>
      <c r="AG19" s="574">
        <f t="shared" si="11"/>
        <v>0</v>
      </c>
      <c r="AH19" s="574">
        <f t="shared" si="11"/>
        <v>0</v>
      </c>
      <c r="AI19" s="574">
        <f t="shared" si="11"/>
        <v>72000</v>
      </c>
      <c r="AJ19" s="574">
        <f t="shared" ref="AJ19:AM19" si="13">AJ43</f>
        <v>0</v>
      </c>
      <c r="AK19" s="574">
        <f t="shared" si="13"/>
        <v>0</v>
      </c>
      <c r="AL19" s="574">
        <f t="shared" si="13"/>
        <v>60000</v>
      </c>
      <c r="AM19" s="246">
        <f t="shared" si="13"/>
        <v>60000</v>
      </c>
      <c r="AN19" s="574">
        <f t="shared" si="1"/>
        <v>0</v>
      </c>
      <c r="AO19" s="574">
        <f t="shared" si="2"/>
        <v>0</v>
      </c>
      <c r="AP19" s="574">
        <f t="shared" si="3"/>
        <v>0</v>
      </c>
      <c r="AQ19" s="574">
        <f t="shared" si="4"/>
        <v>60000</v>
      </c>
      <c r="AR19" s="579"/>
    </row>
    <row r="20" spans="1:44" s="575" customFormat="1">
      <c r="A20" s="576">
        <v>4</v>
      </c>
      <c r="B20" s="577" t="str">
        <f>B47</f>
        <v>Các hoạt động kinh tế</v>
      </c>
      <c r="C20" s="577"/>
      <c r="D20" s="576"/>
      <c r="E20" s="576"/>
      <c r="F20" s="574"/>
      <c r="G20" s="578"/>
      <c r="H20" s="574">
        <f t="shared" ref="H20:AI21" si="14">H47</f>
        <v>67996</v>
      </c>
      <c r="I20" s="574">
        <f t="shared" si="14"/>
        <v>0</v>
      </c>
      <c r="J20" s="574">
        <f t="shared" si="14"/>
        <v>11000</v>
      </c>
      <c r="K20" s="574">
        <f t="shared" si="14"/>
        <v>0</v>
      </c>
      <c r="L20" s="574">
        <f t="shared" si="14"/>
        <v>0</v>
      </c>
      <c r="M20" s="574">
        <f t="shared" si="14"/>
        <v>34075</v>
      </c>
      <c r="N20" s="574">
        <f t="shared" si="14"/>
        <v>0</v>
      </c>
      <c r="O20" s="574">
        <f t="shared" si="14"/>
        <v>0</v>
      </c>
      <c r="P20" s="574">
        <f t="shared" si="14"/>
        <v>0</v>
      </c>
      <c r="Q20" s="574">
        <f t="shared" si="14"/>
        <v>10100</v>
      </c>
      <c r="R20" s="574">
        <f t="shared" si="14"/>
        <v>0</v>
      </c>
      <c r="S20" s="574">
        <f t="shared" si="14"/>
        <v>10100</v>
      </c>
      <c r="T20" s="574">
        <f t="shared" si="14"/>
        <v>34075</v>
      </c>
      <c r="U20" s="574">
        <f t="shared" si="14"/>
        <v>0</v>
      </c>
      <c r="V20" s="574">
        <f t="shared" si="14"/>
        <v>0</v>
      </c>
      <c r="W20" s="574">
        <f t="shared" si="14"/>
        <v>0</v>
      </c>
      <c r="X20" s="574">
        <f t="shared" si="14"/>
        <v>0</v>
      </c>
      <c r="Y20" s="574">
        <f t="shared" si="14"/>
        <v>0</v>
      </c>
      <c r="Z20" s="574">
        <f t="shared" si="14"/>
        <v>0</v>
      </c>
      <c r="AA20" s="574">
        <f t="shared" si="14"/>
        <v>0</v>
      </c>
      <c r="AB20" s="574">
        <f t="shared" si="14"/>
        <v>6800</v>
      </c>
      <c r="AC20" s="574">
        <f t="shared" si="14"/>
        <v>50975</v>
      </c>
      <c r="AD20" s="574">
        <f t="shared" si="14"/>
        <v>16900</v>
      </c>
      <c r="AE20" s="574">
        <f t="shared" si="14"/>
        <v>0</v>
      </c>
      <c r="AF20" s="574">
        <f t="shared" si="14"/>
        <v>0</v>
      </c>
      <c r="AG20" s="574">
        <f t="shared" si="14"/>
        <v>0</v>
      </c>
      <c r="AH20" s="574">
        <f t="shared" si="14"/>
        <v>0</v>
      </c>
      <c r="AI20" s="574">
        <f t="shared" si="14"/>
        <v>16900</v>
      </c>
      <c r="AJ20" s="574">
        <f t="shared" ref="AJ20:AM20" si="15">AJ47</f>
        <v>34075</v>
      </c>
      <c r="AK20" s="574" t="e">
        <f t="shared" si="15"/>
        <v>#VALUE!</v>
      </c>
      <c r="AL20" s="574">
        <f t="shared" si="15"/>
        <v>6800</v>
      </c>
      <c r="AM20" s="246">
        <f t="shared" si="15"/>
        <v>6800</v>
      </c>
      <c r="AN20" s="574">
        <f t="shared" si="1"/>
        <v>0</v>
      </c>
      <c r="AO20" s="574">
        <f t="shared" si="2"/>
        <v>0</v>
      </c>
      <c r="AP20" s="574">
        <f t="shared" si="3"/>
        <v>0</v>
      </c>
      <c r="AQ20" s="574">
        <f t="shared" si="4"/>
        <v>6800</v>
      </c>
      <c r="AR20" s="579"/>
    </row>
    <row r="21" spans="1:44" s="575" customFormat="1">
      <c r="A21" s="576" t="s">
        <v>34</v>
      </c>
      <c r="B21" s="577" t="str">
        <f>B48</f>
        <v>Giao thông</v>
      </c>
      <c r="C21" s="577"/>
      <c r="D21" s="576"/>
      <c r="E21" s="576"/>
      <c r="F21" s="574"/>
      <c r="G21" s="578"/>
      <c r="H21" s="574">
        <f t="shared" si="14"/>
        <v>67996</v>
      </c>
      <c r="I21" s="574">
        <f t="shared" si="14"/>
        <v>0</v>
      </c>
      <c r="J21" s="574">
        <f t="shared" si="14"/>
        <v>11000</v>
      </c>
      <c r="K21" s="574">
        <f t="shared" si="14"/>
        <v>0</v>
      </c>
      <c r="L21" s="574">
        <f t="shared" si="14"/>
        <v>0</v>
      </c>
      <c r="M21" s="574">
        <f t="shared" si="14"/>
        <v>34075</v>
      </c>
      <c r="N21" s="574">
        <f t="shared" si="14"/>
        <v>0</v>
      </c>
      <c r="O21" s="574">
        <f t="shared" si="14"/>
        <v>0</v>
      </c>
      <c r="P21" s="574">
        <f t="shared" si="14"/>
        <v>0</v>
      </c>
      <c r="Q21" s="574">
        <f t="shared" si="14"/>
        <v>10100</v>
      </c>
      <c r="R21" s="574">
        <f t="shared" si="14"/>
        <v>0</v>
      </c>
      <c r="S21" s="574">
        <f t="shared" si="14"/>
        <v>10100</v>
      </c>
      <c r="T21" s="574">
        <f t="shared" si="14"/>
        <v>34075</v>
      </c>
      <c r="U21" s="574">
        <f t="shared" si="14"/>
        <v>0</v>
      </c>
      <c r="V21" s="574">
        <f t="shared" si="14"/>
        <v>0</v>
      </c>
      <c r="W21" s="574">
        <f t="shared" si="14"/>
        <v>0</v>
      </c>
      <c r="X21" s="574">
        <f t="shared" si="14"/>
        <v>0</v>
      </c>
      <c r="Y21" s="574">
        <f t="shared" si="14"/>
        <v>0</v>
      </c>
      <c r="Z21" s="574">
        <f t="shared" si="14"/>
        <v>0</v>
      </c>
      <c r="AA21" s="574">
        <f t="shared" si="14"/>
        <v>0</v>
      </c>
      <c r="AB21" s="574">
        <f t="shared" si="14"/>
        <v>6800</v>
      </c>
      <c r="AC21" s="574">
        <f t="shared" si="14"/>
        <v>50975</v>
      </c>
      <c r="AD21" s="574">
        <f t="shared" si="14"/>
        <v>16900</v>
      </c>
      <c r="AE21" s="574">
        <f t="shared" si="14"/>
        <v>0</v>
      </c>
      <c r="AF21" s="574">
        <f t="shared" si="14"/>
        <v>0</v>
      </c>
      <c r="AG21" s="574">
        <f t="shared" si="14"/>
        <v>0</v>
      </c>
      <c r="AH21" s="574">
        <f t="shared" si="14"/>
        <v>0</v>
      </c>
      <c r="AI21" s="574">
        <f t="shared" si="14"/>
        <v>16900</v>
      </c>
      <c r="AJ21" s="574">
        <f t="shared" ref="AJ21:AM21" si="16">AJ48</f>
        <v>34075</v>
      </c>
      <c r="AK21" s="574" t="e">
        <f t="shared" si="16"/>
        <v>#VALUE!</v>
      </c>
      <c r="AL21" s="574">
        <f t="shared" si="16"/>
        <v>6800</v>
      </c>
      <c r="AM21" s="246">
        <f t="shared" si="16"/>
        <v>6800</v>
      </c>
      <c r="AN21" s="574">
        <f t="shared" si="1"/>
        <v>0</v>
      </c>
      <c r="AO21" s="574">
        <f t="shared" si="2"/>
        <v>0</v>
      </c>
      <c r="AP21" s="574">
        <f t="shared" si="3"/>
        <v>0</v>
      </c>
      <c r="AQ21" s="574">
        <f t="shared" si="4"/>
        <v>6800</v>
      </c>
      <c r="AR21" s="579"/>
    </row>
    <row r="22" spans="1:44" s="575" customFormat="1">
      <c r="A22" s="576" t="s">
        <v>238</v>
      </c>
      <c r="B22" s="577" t="str">
        <f>B61</f>
        <v>Công trình công cộng tại đô thị</v>
      </c>
      <c r="C22" s="577"/>
      <c r="D22" s="576"/>
      <c r="E22" s="576"/>
      <c r="F22" s="574"/>
      <c r="G22" s="578"/>
      <c r="H22" s="574">
        <f t="shared" ref="H22:AI22" si="17">H61</f>
        <v>0</v>
      </c>
      <c r="I22" s="574">
        <f t="shared" si="17"/>
        <v>0</v>
      </c>
      <c r="J22" s="574">
        <f t="shared" si="17"/>
        <v>0</v>
      </c>
      <c r="K22" s="574">
        <f t="shared" si="17"/>
        <v>0</v>
      </c>
      <c r="L22" s="574">
        <f t="shared" si="17"/>
        <v>0</v>
      </c>
      <c r="M22" s="574">
        <f t="shared" si="17"/>
        <v>0</v>
      </c>
      <c r="N22" s="574">
        <f t="shared" si="17"/>
        <v>0</v>
      </c>
      <c r="O22" s="574">
        <f t="shared" si="17"/>
        <v>0</v>
      </c>
      <c r="P22" s="574">
        <f t="shared" si="17"/>
        <v>0</v>
      </c>
      <c r="Q22" s="574">
        <f t="shared" si="17"/>
        <v>0</v>
      </c>
      <c r="R22" s="574">
        <f t="shared" si="17"/>
        <v>0</v>
      </c>
      <c r="S22" s="574">
        <f t="shared" si="17"/>
        <v>0</v>
      </c>
      <c r="T22" s="574">
        <f t="shared" si="17"/>
        <v>0</v>
      </c>
      <c r="U22" s="574">
        <f t="shared" si="17"/>
        <v>0</v>
      </c>
      <c r="V22" s="574">
        <f t="shared" si="17"/>
        <v>0</v>
      </c>
      <c r="W22" s="574">
        <f t="shared" si="17"/>
        <v>0</v>
      </c>
      <c r="X22" s="574">
        <f t="shared" si="17"/>
        <v>0</v>
      </c>
      <c r="Y22" s="574">
        <f t="shared" si="17"/>
        <v>0</v>
      </c>
      <c r="Z22" s="574">
        <f t="shared" si="17"/>
        <v>0</v>
      </c>
      <c r="AA22" s="574">
        <f t="shared" si="17"/>
        <v>0</v>
      </c>
      <c r="AB22" s="574">
        <f t="shared" si="17"/>
        <v>0</v>
      </c>
      <c r="AC22" s="574">
        <f t="shared" si="17"/>
        <v>0</v>
      </c>
      <c r="AD22" s="574">
        <f t="shared" si="17"/>
        <v>0</v>
      </c>
      <c r="AE22" s="574">
        <f t="shared" si="17"/>
        <v>0</v>
      </c>
      <c r="AF22" s="574">
        <f t="shared" si="17"/>
        <v>0</v>
      </c>
      <c r="AG22" s="574">
        <f t="shared" si="17"/>
        <v>0</v>
      </c>
      <c r="AH22" s="574">
        <f t="shared" si="17"/>
        <v>0</v>
      </c>
      <c r="AI22" s="574">
        <f t="shared" si="17"/>
        <v>0</v>
      </c>
      <c r="AJ22" s="574">
        <f t="shared" ref="AJ22:AM22" si="18">AJ61</f>
        <v>0</v>
      </c>
      <c r="AK22" s="574">
        <f t="shared" si="18"/>
        <v>0</v>
      </c>
      <c r="AL22" s="574">
        <f t="shared" si="18"/>
        <v>0</v>
      </c>
      <c r="AM22" s="246">
        <f t="shared" si="18"/>
        <v>0</v>
      </c>
      <c r="AN22" s="574">
        <f t="shared" si="1"/>
        <v>0</v>
      </c>
      <c r="AO22" s="574">
        <f t="shared" si="2"/>
        <v>0</v>
      </c>
      <c r="AP22" s="574">
        <f t="shared" si="3"/>
        <v>0</v>
      </c>
      <c r="AQ22" s="574">
        <f t="shared" si="4"/>
        <v>0</v>
      </c>
      <c r="AR22" s="579"/>
    </row>
    <row r="23" spans="1:44" s="575" customFormat="1">
      <c r="A23" s="576">
        <v>5</v>
      </c>
      <c r="B23" s="577" t="str">
        <f>B67</f>
        <v>Danh mục dự án điều chỉnh, bổ sung mới</v>
      </c>
      <c r="C23" s="577"/>
      <c r="D23" s="576"/>
      <c r="E23" s="576"/>
      <c r="F23" s="574"/>
      <c r="G23" s="578"/>
      <c r="H23" s="574">
        <f t="shared" ref="H23:AI24" si="19">H67</f>
        <v>1374597</v>
      </c>
      <c r="I23" s="574">
        <f t="shared" si="19"/>
        <v>40000</v>
      </c>
      <c r="J23" s="574">
        <f t="shared" si="19"/>
        <v>133000</v>
      </c>
      <c r="K23" s="574">
        <f t="shared" si="19"/>
        <v>0</v>
      </c>
      <c r="L23" s="574">
        <f t="shared" si="19"/>
        <v>0</v>
      </c>
      <c r="M23" s="574">
        <f t="shared" si="19"/>
        <v>683700</v>
      </c>
      <c r="N23" s="574">
        <f t="shared" si="19"/>
        <v>231700</v>
      </c>
      <c r="O23" s="574">
        <f t="shared" si="19"/>
        <v>119000</v>
      </c>
      <c r="P23" s="574">
        <f t="shared" si="19"/>
        <v>112700</v>
      </c>
      <c r="Q23" s="574">
        <f t="shared" si="19"/>
        <v>0</v>
      </c>
      <c r="R23" s="574">
        <f t="shared" si="19"/>
        <v>0</v>
      </c>
      <c r="S23" s="574">
        <f t="shared" si="19"/>
        <v>0</v>
      </c>
      <c r="T23" s="574">
        <f t="shared" si="19"/>
        <v>590200</v>
      </c>
      <c r="U23" s="574">
        <f t="shared" si="19"/>
        <v>0</v>
      </c>
      <c r="V23" s="574">
        <f t="shared" si="19"/>
        <v>87000</v>
      </c>
      <c r="W23" s="574">
        <f t="shared" si="19"/>
        <v>0</v>
      </c>
      <c r="X23" s="574">
        <f t="shared" si="19"/>
        <v>11744</v>
      </c>
      <c r="Y23" s="574">
        <f t="shared" si="19"/>
        <v>0</v>
      </c>
      <c r="Z23" s="574">
        <f t="shared" si="19"/>
        <v>0</v>
      </c>
      <c r="AA23" s="574">
        <f t="shared" si="19"/>
        <v>0</v>
      </c>
      <c r="AB23" s="574">
        <f t="shared" si="19"/>
        <v>34156</v>
      </c>
      <c r="AC23" s="574">
        <f t="shared" si="19"/>
        <v>0</v>
      </c>
      <c r="AD23" s="574">
        <f t="shared" si="19"/>
        <v>423917</v>
      </c>
      <c r="AE23" s="574">
        <f t="shared" si="19"/>
        <v>206000</v>
      </c>
      <c r="AF23" s="574">
        <f t="shared" si="19"/>
        <v>183761</v>
      </c>
      <c r="AG23" s="574">
        <f t="shared" si="19"/>
        <v>0</v>
      </c>
      <c r="AH23" s="574">
        <f t="shared" si="19"/>
        <v>0</v>
      </c>
      <c r="AI23" s="574">
        <f t="shared" si="19"/>
        <v>34156</v>
      </c>
      <c r="AJ23" s="574">
        <f t="shared" ref="AJ23:AM23" si="20">AJ67</f>
        <v>590200</v>
      </c>
      <c r="AK23" s="574" t="e">
        <f t="shared" si="20"/>
        <v>#VALUE!</v>
      </c>
      <c r="AL23" s="574">
        <f t="shared" si="20"/>
        <v>192217</v>
      </c>
      <c r="AM23" s="246">
        <f t="shared" si="20"/>
        <v>192217</v>
      </c>
      <c r="AN23" s="574">
        <f t="shared" si="1"/>
        <v>87000</v>
      </c>
      <c r="AO23" s="574">
        <f t="shared" si="2"/>
        <v>71061</v>
      </c>
      <c r="AP23" s="574">
        <f t="shared" si="3"/>
        <v>0</v>
      </c>
      <c r="AQ23" s="574">
        <f t="shared" si="4"/>
        <v>34156</v>
      </c>
      <c r="AR23" s="579"/>
    </row>
    <row r="24" spans="1:44" s="575" customFormat="1">
      <c r="A24" s="576" t="s">
        <v>33</v>
      </c>
      <c r="B24" s="577" t="str">
        <f>B68</f>
        <v>Y tế, dân số và gia đình</v>
      </c>
      <c r="C24" s="577"/>
      <c r="D24" s="576"/>
      <c r="E24" s="576"/>
      <c r="F24" s="574"/>
      <c r="G24" s="578"/>
      <c r="H24" s="574">
        <f t="shared" si="19"/>
        <v>171383</v>
      </c>
      <c r="I24" s="574">
        <f t="shared" si="19"/>
        <v>0</v>
      </c>
      <c r="J24" s="574">
        <f t="shared" si="19"/>
        <v>0</v>
      </c>
      <c r="K24" s="574">
        <f t="shared" si="19"/>
        <v>0</v>
      </c>
      <c r="L24" s="574">
        <f t="shared" si="19"/>
        <v>0</v>
      </c>
      <c r="M24" s="574">
        <f t="shared" si="19"/>
        <v>135500</v>
      </c>
      <c r="N24" s="574">
        <f t="shared" si="19"/>
        <v>0</v>
      </c>
      <c r="O24" s="574">
        <f t="shared" si="19"/>
        <v>0</v>
      </c>
      <c r="P24" s="574">
        <f t="shared" si="19"/>
        <v>0</v>
      </c>
      <c r="Q24" s="574">
        <f t="shared" si="19"/>
        <v>0</v>
      </c>
      <c r="R24" s="574">
        <f t="shared" si="19"/>
        <v>0</v>
      </c>
      <c r="S24" s="574">
        <f t="shared" si="19"/>
        <v>0</v>
      </c>
      <c r="T24" s="574">
        <f t="shared" si="19"/>
        <v>135500</v>
      </c>
      <c r="U24" s="574">
        <f t="shared" si="19"/>
        <v>0</v>
      </c>
      <c r="V24" s="574">
        <f t="shared" si="19"/>
        <v>0</v>
      </c>
      <c r="W24" s="574">
        <f t="shared" si="19"/>
        <v>0</v>
      </c>
      <c r="X24" s="574">
        <f t="shared" si="19"/>
        <v>0</v>
      </c>
      <c r="Y24" s="574">
        <f t="shared" si="19"/>
        <v>0</v>
      </c>
      <c r="Z24" s="574">
        <f t="shared" si="19"/>
        <v>0</v>
      </c>
      <c r="AA24" s="574">
        <f t="shared" si="19"/>
        <v>0</v>
      </c>
      <c r="AB24" s="574">
        <f t="shared" si="19"/>
        <v>0</v>
      </c>
      <c r="AC24" s="574">
        <f t="shared" si="19"/>
        <v>0</v>
      </c>
      <c r="AD24" s="574">
        <f t="shared" si="19"/>
        <v>18700</v>
      </c>
      <c r="AE24" s="574">
        <f t="shared" si="19"/>
        <v>0</v>
      </c>
      <c r="AF24" s="574">
        <f t="shared" si="19"/>
        <v>18700</v>
      </c>
      <c r="AG24" s="574">
        <f t="shared" si="19"/>
        <v>0</v>
      </c>
      <c r="AH24" s="574">
        <f t="shared" si="19"/>
        <v>0</v>
      </c>
      <c r="AI24" s="574">
        <f t="shared" si="19"/>
        <v>0</v>
      </c>
      <c r="AJ24" s="574">
        <f t="shared" ref="AJ24:AM24" si="21">AJ68</f>
        <v>135500</v>
      </c>
      <c r="AK24" s="574">
        <f t="shared" si="21"/>
        <v>0</v>
      </c>
      <c r="AL24" s="574">
        <f t="shared" si="21"/>
        <v>18700</v>
      </c>
      <c r="AM24" s="246">
        <f t="shared" si="21"/>
        <v>18700</v>
      </c>
      <c r="AN24" s="574">
        <f t="shared" si="1"/>
        <v>0</v>
      </c>
      <c r="AO24" s="574">
        <f t="shared" si="2"/>
        <v>18700</v>
      </c>
      <c r="AP24" s="574">
        <f t="shared" si="3"/>
        <v>0</v>
      </c>
      <c r="AQ24" s="574">
        <f t="shared" si="4"/>
        <v>0</v>
      </c>
      <c r="AR24" s="579"/>
    </row>
    <row r="25" spans="1:44" s="575" customFormat="1" ht="31.5">
      <c r="A25" s="576" t="s">
        <v>34</v>
      </c>
      <c r="B25" s="577" t="str">
        <f>B74</f>
        <v>Nông nghiệp, lâm nghiệp, thủy lợi và thủy sản</v>
      </c>
      <c r="C25" s="577"/>
      <c r="D25" s="576"/>
      <c r="E25" s="576"/>
      <c r="F25" s="574"/>
      <c r="G25" s="578"/>
      <c r="H25" s="574">
        <f t="shared" ref="H25:AI25" si="22">H74</f>
        <v>733019</v>
      </c>
      <c r="I25" s="574">
        <f t="shared" si="22"/>
        <v>40000</v>
      </c>
      <c r="J25" s="574">
        <f t="shared" si="22"/>
        <v>127000</v>
      </c>
      <c r="K25" s="574">
        <f t="shared" si="22"/>
        <v>0</v>
      </c>
      <c r="L25" s="574">
        <f t="shared" si="22"/>
        <v>0</v>
      </c>
      <c r="M25" s="574">
        <f t="shared" si="22"/>
        <v>519900</v>
      </c>
      <c r="N25" s="574">
        <f t="shared" si="22"/>
        <v>82500</v>
      </c>
      <c r="O25" s="574">
        <f t="shared" si="22"/>
        <v>0</v>
      </c>
      <c r="P25" s="574">
        <f t="shared" si="22"/>
        <v>82500</v>
      </c>
      <c r="Q25" s="574">
        <f t="shared" si="22"/>
        <v>0</v>
      </c>
      <c r="R25" s="574">
        <f t="shared" si="22"/>
        <v>0</v>
      </c>
      <c r="S25" s="574">
        <f t="shared" si="22"/>
        <v>0</v>
      </c>
      <c r="T25" s="574">
        <f t="shared" si="22"/>
        <v>437400</v>
      </c>
      <c r="U25" s="574">
        <f t="shared" si="22"/>
        <v>0</v>
      </c>
      <c r="V25" s="574">
        <f t="shared" si="22"/>
        <v>0</v>
      </c>
      <c r="W25" s="574">
        <f t="shared" si="22"/>
        <v>0</v>
      </c>
      <c r="X25" s="574">
        <f t="shared" si="22"/>
        <v>0</v>
      </c>
      <c r="Y25" s="574">
        <f t="shared" si="22"/>
        <v>0</v>
      </c>
      <c r="Z25" s="574">
        <f t="shared" si="22"/>
        <v>0</v>
      </c>
      <c r="AA25" s="574">
        <f t="shared" si="22"/>
        <v>0</v>
      </c>
      <c r="AB25" s="574">
        <f t="shared" si="22"/>
        <v>28656</v>
      </c>
      <c r="AC25" s="574">
        <f t="shared" si="22"/>
        <v>0</v>
      </c>
      <c r="AD25" s="574">
        <f t="shared" si="22"/>
        <v>111156</v>
      </c>
      <c r="AE25" s="574">
        <f t="shared" si="22"/>
        <v>0</v>
      </c>
      <c r="AF25" s="574">
        <f t="shared" si="22"/>
        <v>82500</v>
      </c>
      <c r="AG25" s="574">
        <f t="shared" si="22"/>
        <v>0</v>
      </c>
      <c r="AH25" s="574">
        <f t="shared" si="22"/>
        <v>0</v>
      </c>
      <c r="AI25" s="574">
        <f t="shared" si="22"/>
        <v>28656</v>
      </c>
      <c r="AJ25" s="574">
        <f t="shared" ref="AJ25:AM25" si="23">AJ74</f>
        <v>437400</v>
      </c>
      <c r="AK25" s="574" t="e">
        <f t="shared" si="23"/>
        <v>#VALUE!</v>
      </c>
      <c r="AL25" s="574">
        <f t="shared" si="23"/>
        <v>28656</v>
      </c>
      <c r="AM25" s="246">
        <f t="shared" si="23"/>
        <v>28656</v>
      </c>
      <c r="AN25" s="574">
        <f t="shared" si="1"/>
        <v>0</v>
      </c>
      <c r="AO25" s="574">
        <f t="shared" si="2"/>
        <v>0</v>
      </c>
      <c r="AP25" s="574">
        <f t="shared" si="3"/>
        <v>0</v>
      </c>
      <c r="AQ25" s="574">
        <f t="shared" si="4"/>
        <v>28656</v>
      </c>
      <c r="AR25" s="579"/>
    </row>
    <row r="26" spans="1:44" s="575" customFormat="1">
      <c r="A26" s="576" t="s">
        <v>238</v>
      </c>
      <c r="B26" s="577" t="str">
        <f>B84</f>
        <v>Giao thông</v>
      </c>
      <c r="C26" s="577"/>
      <c r="D26" s="576"/>
      <c r="E26" s="576"/>
      <c r="F26" s="574"/>
      <c r="G26" s="578"/>
      <c r="H26" s="574">
        <f t="shared" ref="H26:AI26" si="24">H84</f>
        <v>67651</v>
      </c>
      <c r="I26" s="574">
        <f t="shared" si="24"/>
        <v>0</v>
      </c>
      <c r="J26" s="574">
        <f t="shared" si="24"/>
        <v>6000</v>
      </c>
      <c r="K26" s="574">
        <f t="shared" si="24"/>
        <v>0</v>
      </c>
      <c r="L26" s="574">
        <f t="shared" si="24"/>
        <v>0</v>
      </c>
      <c r="M26" s="574">
        <f t="shared" si="24"/>
        <v>0</v>
      </c>
      <c r="N26" s="574">
        <f t="shared" si="24"/>
        <v>6000</v>
      </c>
      <c r="O26" s="574">
        <f t="shared" si="24"/>
        <v>0</v>
      </c>
      <c r="P26" s="574">
        <f t="shared" si="24"/>
        <v>6000</v>
      </c>
      <c r="Q26" s="574">
        <f t="shared" si="24"/>
        <v>0</v>
      </c>
      <c r="R26" s="574">
        <f t="shared" si="24"/>
        <v>0</v>
      </c>
      <c r="S26" s="574">
        <f t="shared" si="24"/>
        <v>0</v>
      </c>
      <c r="T26" s="574">
        <f t="shared" si="24"/>
        <v>0</v>
      </c>
      <c r="U26" s="574">
        <f t="shared" si="24"/>
        <v>0</v>
      </c>
      <c r="V26" s="574">
        <f t="shared" si="24"/>
        <v>0</v>
      </c>
      <c r="W26" s="574">
        <f t="shared" si="24"/>
        <v>0</v>
      </c>
      <c r="X26" s="574">
        <f t="shared" si="24"/>
        <v>11744</v>
      </c>
      <c r="Y26" s="574">
        <f t="shared" si="24"/>
        <v>0</v>
      </c>
      <c r="Z26" s="574">
        <f t="shared" si="24"/>
        <v>0</v>
      </c>
      <c r="AA26" s="574">
        <f t="shared" si="24"/>
        <v>0</v>
      </c>
      <c r="AB26" s="574">
        <f t="shared" si="24"/>
        <v>5500</v>
      </c>
      <c r="AC26" s="574">
        <f t="shared" si="24"/>
        <v>0</v>
      </c>
      <c r="AD26" s="574">
        <f t="shared" si="24"/>
        <v>49500</v>
      </c>
      <c r="AE26" s="574">
        <f t="shared" si="24"/>
        <v>0</v>
      </c>
      <c r="AF26" s="574">
        <f t="shared" si="24"/>
        <v>44000</v>
      </c>
      <c r="AG26" s="574">
        <f t="shared" si="24"/>
        <v>0</v>
      </c>
      <c r="AH26" s="574">
        <f t="shared" si="24"/>
        <v>0</v>
      </c>
      <c r="AI26" s="574">
        <f t="shared" si="24"/>
        <v>5500</v>
      </c>
      <c r="AJ26" s="574">
        <f t="shared" ref="AJ26:AM26" si="25">AJ84</f>
        <v>0</v>
      </c>
      <c r="AK26" s="574">
        <f t="shared" si="25"/>
        <v>0</v>
      </c>
      <c r="AL26" s="574">
        <f t="shared" si="25"/>
        <v>43500</v>
      </c>
      <c r="AM26" s="246">
        <f t="shared" si="25"/>
        <v>43500</v>
      </c>
      <c r="AN26" s="574">
        <f t="shared" si="1"/>
        <v>0</v>
      </c>
      <c r="AO26" s="574">
        <f t="shared" si="2"/>
        <v>38000</v>
      </c>
      <c r="AP26" s="574">
        <f t="shared" si="3"/>
        <v>0</v>
      </c>
      <c r="AQ26" s="574">
        <f t="shared" si="4"/>
        <v>5500</v>
      </c>
      <c r="AR26" s="579"/>
    </row>
    <row r="27" spans="1:44" s="575" customFormat="1" ht="31.5">
      <c r="A27" s="576" t="s">
        <v>329</v>
      </c>
      <c r="B27" s="577" t="str">
        <f>B95</f>
        <v>Công trình công cộng tại các đô thị, hạ tầng kỹ thuật khu đô thị mới</v>
      </c>
      <c r="C27" s="577"/>
      <c r="D27" s="576"/>
      <c r="E27" s="576"/>
      <c r="F27" s="574"/>
      <c r="G27" s="578"/>
      <c r="H27" s="574">
        <f t="shared" ref="H27:AI27" si="26">H95</f>
        <v>326360</v>
      </c>
      <c r="I27" s="574">
        <f t="shared" si="26"/>
        <v>0</v>
      </c>
      <c r="J27" s="574">
        <f t="shared" si="26"/>
        <v>0</v>
      </c>
      <c r="K27" s="574">
        <f t="shared" si="26"/>
        <v>0</v>
      </c>
      <c r="L27" s="574">
        <f t="shared" si="26"/>
        <v>0</v>
      </c>
      <c r="M27" s="574">
        <f t="shared" si="26"/>
        <v>28300</v>
      </c>
      <c r="N27" s="574">
        <f t="shared" si="26"/>
        <v>119000</v>
      </c>
      <c r="O27" s="574">
        <f t="shared" si="26"/>
        <v>119000</v>
      </c>
      <c r="P27" s="574">
        <f t="shared" si="26"/>
        <v>0</v>
      </c>
      <c r="Q27" s="574">
        <f t="shared" si="26"/>
        <v>0</v>
      </c>
      <c r="R27" s="574">
        <f t="shared" si="26"/>
        <v>0</v>
      </c>
      <c r="S27" s="574">
        <f t="shared" si="26"/>
        <v>0</v>
      </c>
      <c r="T27" s="574">
        <f t="shared" si="26"/>
        <v>17300</v>
      </c>
      <c r="U27" s="574">
        <f t="shared" si="26"/>
        <v>0</v>
      </c>
      <c r="V27" s="574">
        <f t="shared" si="26"/>
        <v>87000</v>
      </c>
      <c r="W27" s="574">
        <f t="shared" si="26"/>
        <v>0</v>
      </c>
      <c r="X27" s="574">
        <f t="shared" si="26"/>
        <v>0</v>
      </c>
      <c r="Y27" s="574">
        <f t="shared" si="26"/>
        <v>0</v>
      </c>
      <c r="Z27" s="574">
        <f t="shared" si="26"/>
        <v>0</v>
      </c>
      <c r="AA27" s="574">
        <f t="shared" si="26"/>
        <v>0</v>
      </c>
      <c r="AB27" s="574">
        <f t="shared" si="26"/>
        <v>0</v>
      </c>
      <c r="AC27" s="574">
        <f t="shared" si="26"/>
        <v>0</v>
      </c>
      <c r="AD27" s="574">
        <f t="shared" si="26"/>
        <v>206000</v>
      </c>
      <c r="AE27" s="574">
        <f t="shared" si="26"/>
        <v>206000</v>
      </c>
      <c r="AF27" s="574">
        <f t="shared" si="26"/>
        <v>0</v>
      </c>
      <c r="AG27" s="574">
        <f t="shared" si="26"/>
        <v>0</v>
      </c>
      <c r="AH27" s="574">
        <f t="shared" si="26"/>
        <v>0</v>
      </c>
      <c r="AI27" s="574">
        <f t="shared" si="26"/>
        <v>0</v>
      </c>
      <c r="AJ27" s="574">
        <f t="shared" ref="AJ27:AM27" si="27">AJ95</f>
        <v>17300</v>
      </c>
      <c r="AK27" s="574">
        <f t="shared" si="27"/>
        <v>0</v>
      </c>
      <c r="AL27" s="574">
        <f t="shared" si="27"/>
        <v>87000</v>
      </c>
      <c r="AM27" s="246">
        <f t="shared" si="27"/>
        <v>87000</v>
      </c>
      <c r="AN27" s="574">
        <f t="shared" si="1"/>
        <v>87000</v>
      </c>
      <c r="AO27" s="574">
        <f t="shared" si="2"/>
        <v>0</v>
      </c>
      <c r="AP27" s="574">
        <f t="shared" si="3"/>
        <v>0</v>
      </c>
      <c r="AQ27" s="574">
        <f t="shared" si="4"/>
        <v>0</v>
      </c>
      <c r="AR27" s="579"/>
    </row>
    <row r="28" spans="1:44" s="575" customFormat="1">
      <c r="A28" s="576">
        <v>6</v>
      </c>
      <c r="B28" s="577" t="str">
        <f>B122</f>
        <v>Thanh toán chi phí tất toán công trình</v>
      </c>
      <c r="C28" s="577"/>
      <c r="D28" s="576"/>
      <c r="E28" s="576"/>
      <c r="F28" s="574"/>
      <c r="G28" s="578"/>
      <c r="H28" s="574">
        <f>H122</f>
        <v>100000</v>
      </c>
      <c r="I28" s="574">
        <f t="shared" ref="I28:AI28" si="28">I122</f>
        <v>0</v>
      </c>
      <c r="J28" s="574">
        <f t="shared" si="28"/>
        <v>0</v>
      </c>
      <c r="K28" s="574">
        <f t="shared" si="28"/>
        <v>0</v>
      </c>
      <c r="L28" s="574">
        <f t="shared" si="28"/>
        <v>0</v>
      </c>
      <c r="M28" s="574">
        <f t="shared" si="28"/>
        <v>0</v>
      </c>
      <c r="N28" s="574">
        <f t="shared" si="28"/>
        <v>100000</v>
      </c>
      <c r="O28" s="574">
        <f t="shared" si="28"/>
        <v>50000</v>
      </c>
      <c r="P28" s="574">
        <f t="shared" si="28"/>
        <v>50000</v>
      </c>
      <c r="Q28" s="574">
        <f t="shared" si="28"/>
        <v>0</v>
      </c>
      <c r="R28" s="574">
        <f t="shared" si="28"/>
        <v>0</v>
      </c>
      <c r="S28" s="574">
        <f t="shared" si="28"/>
        <v>0</v>
      </c>
      <c r="T28" s="574">
        <f t="shared" si="28"/>
        <v>0</v>
      </c>
      <c r="U28" s="574">
        <f t="shared" si="28"/>
        <v>0</v>
      </c>
      <c r="V28" s="574">
        <f t="shared" si="28"/>
        <v>0</v>
      </c>
      <c r="W28" s="574">
        <f t="shared" si="28"/>
        <v>0</v>
      </c>
      <c r="X28" s="574">
        <f t="shared" si="28"/>
        <v>0</v>
      </c>
      <c r="Y28" s="574">
        <f t="shared" si="28"/>
        <v>0</v>
      </c>
      <c r="Z28" s="574">
        <f t="shared" si="28"/>
        <v>0</v>
      </c>
      <c r="AA28" s="574">
        <f t="shared" si="28"/>
        <v>0</v>
      </c>
      <c r="AB28" s="574">
        <f t="shared" si="28"/>
        <v>0</v>
      </c>
      <c r="AC28" s="574">
        <f t="shared" si="28"/>
        <v>0</v>
      </c>
      <c r="AD28" s="574">
        <f t="shared" si="28"/>
        <v>112642</v>
      </c>
      <c r="AE28" s="574">
        <f t="shared" si="28"/>
        <v>50000</v>
      </c>
      <c r="AF28" s="574">
        <f t="shared" si="28"/>
        <v>50000</v>
      </c>
      <c r="AG28" s="574">
        <f t="shared" si="28"/>
        <v>0</v>
      </c>
      <c r="AH28" s="574">
        <f t="shared" si="28"/>
        <v>12642</v>
      </c>
      <c r="AI28" s="574">
        <f t="shared" si="28"/>
        <v>0</v>
      </c>
      <c r="AJ28" s="574">
        <f t="shared" ref="AJ28:AM28" si="29">AJ122</f>
        <v>0</v>
      </c>
      <c r="AK28" s="574">
        <f t="shared" si="29"/>
        <v>0</v>
      </c>
      <c r="AL28" s="574">
        <f t="shared" si="29"/>
        <v>12642</v>
      </c>
      <c r="AM28" s="246">
        <f t="shared" si="29"/>
        <v>12642</v>
      </c>
      <c r="AN28" s="574">
        <f t="shared" si="1"/>
        <v>0</v>
      </c>
      <c r="AO28" s="574">
        <f t="shared" si="2"/>
        <v>0</v>
      </c>
      <c r="AP28" s="574">
        <f t="shared" si="3"/>
        <v>12642</v>
      </c>
      <c r="AQ28" s="574">
        <f t="shared" si="4"/>
        <v>0</v>
      </c>
      <c r="AR28" s="579"/>
    </row>
    <row r="29" spans="1:44" s="584" customFormat="1">
      <c r="A29" s="580"/>
      <c r="B29" s="581" t="s">
        <v>35</v>
      </c>
      <c r="C29" s="581"/>
      <c r="D29" s="580"/>
      <c r="E29" s="580"/>
      <c r="F29" s="580"/>
      <c r="G29" s="580"/>
      <c r="H29" s="582"/>
      <c r="I29" s="580"/>
      <c r="J29" s="580"/>
      <c r="K29" s="580"/>
      <c r="L29" s="580"/>
      <c r="M29" s="580"/>
      <c r="N29" s="580"/>
      <c r="O29" s="580"/>
      <c r="P29" s="580"/>
      <c r="Q29" s="580"/>
      <c r="R29" s="580"/>
      <c r="S29" s="580"/>
      <c r="T29" s="580"/>
      <c r="U29" s="580"/>
      <c r="V29" s="580"/>
      <c r="W29" s="580"/>
      <c r="X29" s="580"/>
      <c r="Y29" s="580"/>
      <c r="Z29" s="580"/>
      <c r="AA29" s="580"/>
      <c r="AB29" s="580"/>
      <c r="AC29" s="580"/>
      <c r="AD29" s="580"/>
      <c r="AE29" s="580"/>
      <c r="AF29" s="580"/>
      <c r="AG29" s="580"/>
      <c r="AH29" s="580"/>
      <c r="AI29" s="580"/>
      <c r="AJ29" s="580"/>
      <c r="AK29" s="580"/>
      <c r="AL29" s="572">
        <f t="shared" ref="AL29:AL78" si="30">AN29+AO29+AP29+AQ29</f>
        <v>0</v>
      </c>
      <c r="AM29" s="371"/>
      <c r="AN29" s="582">
        <f t="shared" si="1"/>
        <v>0</v>
      </c>
      <c r="AO29" s="582">
        <f t="shared" si="2"/>
        <v>0</v>
      </c>
      <c r="AP29" s="582">
        <f t="shared" si="3"/>
        <v>0</v>
      </c>
      <c r="AQ29" s="582">
        <f t="shared" si="4"/>
        <v>0</v>
      </c>
      <c r="AR29" s="583"/>
    </row>
    <row r="30" spans="1:44" s="584" customFormat="1" hidden="1">
      <c r="A30" s="580" t="s">
        <v>36</v>
      </c>
      <c r="B30" s="585" t="s">
        <v>31</v>
      </c>
      <c r="C30" s="585"/>
      <c r="D30" s="586"/>
      <c r="E30" s="586"/>
      <c r="F30" s="580"/>
      <c r="G30" s="587"/>
      <c r="H30" s="582" t="e">
        <f>H31</f>
        <v>#REF!</v>
      </c>
      <c r="I30" s="582" t="e">
        <f t="shared" ref="I30:T30" si="31">I31</f>
        <v>#REF!</v>
      </c>
      <c r="J30" s="582" t="e">
        <f t="shared" si="31"/>
        <v>#REF!</v>
      </c>
      <c r="K30" s="582" t="e">
        <f t="shared" si="31"/>
        <v>#REF!</v>
      </c>
      <c r="L30" s="582" t="e">
        <f t="shared" si="31"/>
        <v>#REF!</v>
      </c>
      <c r="M30" s="582" t="e">
        <f t="shared" si="31"/>
        <v>#REF!</v>
      </c>
      <c r="N30" s="582" t="e">
        <f t="shared" si="31"/>
        <v>#REF!</v>
      </c>
      <c r="O30" s="582"/>
      <c r="P30" s="582"/>
      <c r="Q30" s="582"/>
      <c r="R30" s="582" t="e">
        <f t="shared" si="31"/>
        <v>#REF!</v>
      </c>
      <c r="S30" s="582"/>
      <c r="T30" s="582" t="e">
        <f t="shared" si="31"/>
        <v>#REF!</v>
      </c>
      <c r="U30" s="582"/>
      <c r="V30" s="582"/>
      <c r="W30" s="582"/>
      <c r="X30" s="582"/>
      <c r="Y30" s="582"/>
      <c r="Z30" s="582"/>
      <c r="AA30" s="582"/>
      <c r="AB30" s="582"/>
      <c r="AC30" s="582"/>
      <c r="AD30" s="582"/>
      <c r="AE30" s="582"/>
      <c r="AF30" s="582"/>
      <c r="AG30" s="582"/>
      <c r="AH30" s="582"/>
      <c r="AI30" s="582"/>
      <c r="AJ30" s="582"/>
      <c r="AK30" s="582"/>
      <c r="AL30" s="572" t="e">
        <f t="shared" si="30"/>
        <v>#REF!</v>
      </c>
      <c r="AM30" s="371"/>
      <c r="AN30" s="582">
        <f t="shared" si="1"/>
        <v>0</v>
      </c>
      <c r="AO30" s="582">
        <f t="shared" si="2"/>
        <v>0</v>
      </c>
      <c r="AP30" s="582" t="e">
        <f t="shared" si="3"/>
        <v>#REF!</v>
      </c>
      <c r="AQ30" s="582">
        <f t="shared" si="4"/>
        <v>0</v>
      </c>
      <c r="AR30" s="583"/>
    </row>
    <row r="31" spans="1:44" s="584" customFormat="1" hidden="1">
      <c r="A31" s="580" t="s">
        <v>6</v>
      </c>
      <c r="B31" s="585" t="s">
        <v>23</v>
      </c>
      <c r="C31" s="585"/>
      <c r="D31" s="586"/>
      <c r="E31" s="586"/>
      <c r="F31" s="586"/>
      <c r="G31" s="587"/>
      <c r="H31" s="582" t="e">
        <f>H32+#REF!+#REF!+#REF!</f>
        <v>#REF!</v>
      </c>
      <c r="I31" s="587" t="e">
        <f>I32+#REF!+#REF!+#REF!</f>
        <v>#REF!</v>
      </c>
      <c r="J31" s="587" t="e">
        <f>J32+#REF!+#REF!+#REF!</f>
        <v>#REF!</v>
      </c>
      <c r="K31" s="587" t="e">
        <f>K32+#REF!+#REF!+#REF!</f>
        <v>#REF!</v>
      </c>
      <c r="L31" s="587" t="e">
        <f>L32+#REF!+#REF!+#REF!</f>
        <v>#REF!</v>
      </c>
      <c r="M31" s="587" t="e">
        <f>M32+#REF!+#REF!+#REF!</f>
        <v>#REF!</v>
      </c>
      <c r="N31" s="587" t="e">
        <f>N32+#REF!+#REF!+#REF!</f>
        <v>#REF!</v>
      </c>
      <c r="O31" s="587"/>
      <c r="P31" s="587"/>
      <c r="Q31" s="587"/>
      <c r="R31" s="587" t="e">
        <f>R32+#REF!+#REF!+#REF!</f>
        <v>#REF!</v>
      </c>
      <c r="S31" s="587"/>
      <c r="T31" s="587" t="e">
        <f>T32+#REF!+#REF!+#REF!</f>
        <v>#REF!</v>
      </c>
      <c r="U31" s="587"/>
      <c r="V31" s="587"/>
      <c r="W31" s="587"/>
      <c r="X31" s="587"/>
      <c r="Y31" s="587"/>
      <c r="Z31" s="587"/>
      <c r="AA31" s="587"/>
      <c r="AB31" s="587"/>
      <c r="AC31" s="587"/>
      <c r="AD31" s="587"/>
      <c r="AE31" s="587"/>
      <c r="AF31" s="587"/>
      <c r="AG31" s="587"/>
      <c r="AH31" s="587"/>
      <c r="AI31" s="587"/>
      <c r="AJ31" s="587"/>
      <c r="AK31" s="587"/>
      <c r="AL31" s="572" t="e">
        <f t="shared" si="30"/>
        <v>#REF!</v>
      </c>
      <c r="AM31" s="371"/>
      <c r="AN31" s="582">
        <f t="shared" si="1"/>
        <v>0</v>
      </c>
      <c r="AO31" s="582">
        <f t="shared" si="2"/>
        <v>0</v>
      </c>
      <c r="AP31" s="582" t="e">
        <f t="shared" si="3"/>
        <v>#REF!</v>
      </c>
      <c r="AQ31" s="582">
        <f t="shared" si="4"/>
        <v>0</v>
      </c>
      <c r="AR31" s="587"/>
    </row>
    <row r="32" spans="1:44" s="575" customFormat="1" ht="31.5">
      <c r="A32" s="568" t="s">
        <v>7</v>
      </c>
      <c r="B32" s="588" t="s">
        <v>230</v>
      </c>
      <c r="C32" s="588"/>
      <c r="D32" s="589"/>
      <c r="E32" s="589"/>
      <c r="F32" s="589"/>
      <c r="G32" s="589"/>
      <c r="H32" s="572">
        <f t="shared" ref="H32:AJ33" si="32">H33</f>
        <v>0</v>
      </c>
      <c r="I32" s="572">
        <f t="shared" si="32"/>
        <v>0</v>
      </c>
      <c r="J32" s="572">
        <f t="shared" si="32"/>
        <v>0</v>
      </c>
      <c r="K32" s="572">
        <f t="shared" si="32"/>
        <v>0</v>
      </c>
      <c r="L32" s="572">
        <f t="shared" si="32"/>
        <v>0</v>
      </c>
      <c r="M32" s="572">
        <f t="shared" si="32"/>
        <v>0</v>
      </c>
      <c r="N32" s="572">
        <f t="shared" si="32"/>
        <v>0</v>
      </c>
      <c r="O32" s="572">
        <f t="shared" si="32"/>
        <v>0</v>
      </c>
      <c r="P32" s="572">
        <f t="shared" si="32"/>
        <v>0</v>
      </c>
      <c r="Q32" s="572">
        <f t="shared" si="32"/>
        <v>0</v>
      </c>
      <c r="R32" s="572">
        <f t="shared" si="32"/>
        <v>0</v>
      </c>
      <c r="S32" s="572">
        <f t="shared" si="32"/>
        <v>0</v>
      </c>
      <c r="T32" s="572">
        <f t="shared" si="32"/>
        <v>0</v>
      </c>
      <c r="U32" s="572">
        <f t="shared" si="32"/>
        <v>0</v>
      </c>
      <c r="V32" s="572">
        <f t="shared" si="32"/>
        <v>0</v>
      </c>
      <c r="W32" s="572">
        <f t="shared" si="32"/>
        <v>0</v>
      </c>
      <c r="X32" s="572">
        <f t="shared" si="32"/>
        <v>0</v>
      </c>
      <c r="Y32" s="572">
        <f t="shared" si="32"/>
        <v>0</v>
      </c>
      <c r="Z32" s="572">
        <f t="shared" si="32"/>
        <v>0</v>
      </c>
      <c r="AA32" s="572">
        <f t="shared" si="32"/>
        <v>0</v>
      </c>
      <c r="AB32" s="572">
        <f t="shared" si="32"/>
        <v>0</v>
      </c>
      <c r="AC32" s="572">
        <f t="shared" si="32"/>
        <v>0</v>
      </c>
      <c r="AD32" s="572">
        <f t="shared" si="32"/>
        <v>0</v>
      </c>
      <c r="AE32" s="572">
        <f t="shared" si="32"/>
        <v>0</v>
      </c>
      <c r="AF32" s="572">
        <f t="shared" si="32"/>
        <v>0</v>
      </c>
      <c r="AG32" s="572">
        <f t="shared" si="32"/>
        <v>0</v>
      </c>
      <c r="AH32" s="572">
        <f t="shared" si="32"/>
        <v>0</v>
      </c>
      <c r="AI32" s="572">
        <f t="shared" si="32"/>
        <v>0</v>
      </c>
      <c r="AJ32" s="572">
        <f t="shared" si="32"/>
        <v>0</v>
      </c>
      <c r="AK32" s="572">
        <f t="shared" ref="AJ32:AM33" si="33">AK33</f>
        <v>0</v>
      </c>
      <c r="AL32" s="572">
        <f t="shared" si="33"/>
        <v>0</v>
      </c>
      <c r="AM32" s="371">
        <f t="shared" si="33"/>
        <v>0</v>
      </c>
      <c r="AN32" s="572">
        <f t="shared" si="1"/>
        <v>0</v>
      </c>
      <c r="AO32" s="572">
        <f t="shared" si="2"/>
        <v>0</v>
      </c>
      <c r="AP32" s="572">
        <f t="shared" si="3"/>
        <v>0</v>
      </c>
      <c r="AQ32" s="572">
        <f t="shared" si="4"/>
        <v>0</v>
      </c>
      <c r="AR32" s="579"/>
    </row>
    <row r="33" spans="1:44" s="584" customFormat="1" ht="31.5">
      <c r="A33" s="580"/>
      <c r="B33" s="590" t="s">
        <v>30</v>
      </c>
      <c r="C33" s="590"/>
      <c r="D33" s="586"/>
      <c r="E33" s="586"/>
      <c r="F33" s="586"/>
      <c r="G33" s="586"/>
      <c r="H33" s="582">
        <f>H34</f>
        <v>0</v>
      </c>
      <c r="I33" s="582">
        <f t="shared" si="32"/>
        <v>0</v>
      </c>
      <c r="J33" s="582">
        <f t="shared" si="32"/>
        <v>0</v>
      </c>
      <c r="K33" s="582">
        <f t="shared" si="32"/>
        <v>0</v>
      </c>
      <c r="L33" s="582">
        <f t="shared" si="32"/>
        <v>0</v>
      </c>
      <c r="M33" s="582">
        <f t="shared" si="32"/>
        <v>0</v>
      </c>
      <c r="N33" s="582">
        <f t="shared" si="32"/>
        <v>0</v>
      </c>
      <c r="O33" s="582">
        <f t="shared" si="32"/>
        <v>0</v>
      </c>
      <c r="P33" s="582">
        <f t="shared" si="32"/>
        <v>0</v>
      </c>
      <c r="Q33" s="582">
        <f t="shared" si="32"/>
        <v>0</v>
      </c>
      <c r="R33" s="582">
        <f t="shared" si="32"/>
        <v>0</v>
      </c>
      <c r="S33" s="582">
        <f t="shared" si="32"/>
        <v>0</v>
      </c>
      <c r="T33" s="582">
        <f t="shared" si="32"/>
        <v>0</v>
      </c>
      <c r="U33" s="582">
        <f t="shared" si="32"/>
        <v>0</v>
      </c>
      <c r="V33" s="582">
        <f t="shared" si="32"/>
        <v>0</v>
      </c>
      <c r="W33" s="582">
        <f t="shared" si="32"/>
        <v>0</v>
      </c>
      <c r="X33" s="582">
        <f t="shared" si="32"/>
        <v>0</v>
      </c>
      <c r="Y33" s="582">
        <f t="shared" si="32"/>
        <v>0</v>
      </c>
      <c r="Z33" s="582">
        <f t="shared" si="32"/>
        <v>0</v>
      </c>
      <c r="AA33" s="582">
        <f t="shared" si="32"/>
        <v>0</v>
      </c>
      <c r="AB33" s="582">
        <f t="shared" si="32"/>
        <v>0</v>
      </c>
      <c r="AC33" s="582">
        <f t="shared" si="32"/>
        <v>0</v>
      </c>
      <c r="AD33" s="582">
        <f t="shared" si="32"/>
        <v>0</v>
      </c>
      <c r="AE33" s="582">
        <f t="shared" si="32"/>
        <v>0</v>
      </c>
      <c r="AF33" s="582">
        <f t="shared" si="32"/>
        <v>0</v>
      </c>
      <c r="AG33" s="582">
        <f t="shared" si="32"/>
        <v>0</v>
      </c>
      <c r="AH33" s="582">
        <f t="shared" si="32"/>
        <v>0</v>
      </c>
      <c r="AI33" s="582">
        <f t="shared" si="32"/>
        <v>0</v>
      </c>
      <c r="AJ33" s="582">
        <f t="shared" si="33"/>
        <v>0</v>
      </c>
      <c r="AK33" s="582">
        <f t="shared" si="33"/>
        <v>0</v>
      </c>
      <c r="AL33" s="582">
        <f t="shared" si="33"/>
        <v>0</v>
      </c>
      <c r="AM33" s="245">
        <f t="shared" si="33"/>
        <v>0</v>
      </c>
      <c r="AN33" s="582">
        <f t="shared" si="1"/>
        <v>0</v>
      </c>
      <c r="AO33" s="582">
        <f t="shared" si="2"/>
        <v>0</v>
      </c>
      <c r="AP33" s="582">
        <f t="shared" si="3"/>
        <v>0</v>
      </c>
      <c r="AQ33" s="582">
        <f t="shared" si="4"/>
        <v>0</v>
      </c>
      <c r="AR33" s="583"/>
    </row>
    <row r="34" spans="1:44" s="584" customFormat="1">
      <c r="A34" s="580"/>
      <c r="B34" s="591" t="s">
        <v>29</v>
      </c>
      <c r="C34" s="591"/>
      <c r="D34" s="586"/>
      <c r="E34" s="586"/>
      <c r="F34" s="586"/>
      <c r="G34" s="586"/>
      <c r="H34" s="582">
        <f t="shared" ref="H34" si="34">SUM(H35:H37)</f>
        <v>0</v>
      </c>
      <c r="I34" s="582">
        <f t="shared" ref="I34:AI34" si="35">SUM(I35:I37)</f>
        <v>0</v>
      </c>
      <c r="J34" s="582">
        <f t="shared" si="35"/>
        <v>0</v>
      </c>
      <c r="K34" s="582">
        <f t="shared" si="35"/>
        <v>0</v>
      </c>
      <c r="L34" s="582">
        <f t="shared" si="35"/>
        <v>0</v>
      </c>
      <c r="M34" s="582">
        <f t="shared" si="35"/>
        <v>0</v>
      </c>
      <c r="N34" s="582">
        <f t="shared" si="35"/>
        <v>0</v>
      </c>
      <c r="O34" s="582">
        <f t="shared" si="35"/>
        <v>0</v>
      </c>
      <c r="P34" s="582">
        <f t="shared" si="35"/>
        <v>0</v>
      </c>
      <c r="Q34" s="582">
        <f t="shared" si="35"/>
        <v>0</v>
      </c>
      <c r="R34" s="582">
        <f t="shared" si="35"/>
        <v>0</v>
      </c>
      <c r="S34" s="582">
        <f t="shared" si="35"/>
        <v>0</v>
      </c>
      <c r="T34" s="582">
        <f t="shared" si="35"/>
        <v>0</v>
      </c>
      <c r="U34" s="582">
        <f t="shared" si="35"/>
        <v>0</v>
      </c>
      <c r="V34" s="582">
        <f t="shared" si="35"/>
        <v>0</v>
      </c>
      <c r="W34" s="582">
        <f t="shared" si="35"/>
        <v>0</v>
      </c>
      <c r="X34" s="582">
        <f t="shared" si="35"/>
        <v>0</v>
      </c>
      <c r="Y34" s="582">
        <f t="shared" si="35"/>
        <v>0</v>
      </c>
      <c r="Z34" s="582">
        <f t="shared" si="35"/>
        <v>0</v>
      </c>
      <c r="AA34" s="582">
        <f t="shared" si="35"/>
        <v>0</v>
      </c>
      <c r="AB34" s="582">
        <f t="shared" si="35"/>
        <v>0</v>
      </c>
      <c r="AC34" s="582">
        <f t="shared" si="35"/>
        <v>0</v>
      </c>
      <c r="AD34" s="582">
        <f t="shared" si="35"/>
        <v>0</v>
      </c>
      <c r="AE34" s="582">
        <f t="shared" si="35"/>
        <v>0</v>
      </c>
      <c r="AF34" s="582">
        <f t="shared" si="35"/>
        <v>0</v>
      </c>
      <c r="AG34" s="582">
        <f t="shared" si="35"/>
        <v>0</v>
      </c>
      <c r="AH34" s="582">
        <f t="shared" si="35"/>
        <v>0</v>
      </c>
      <c r="AI34" s="582">
        <f t="shared" si="35"/>
        <v>0</v>
      </c>
      <c r="AJ34" s="582">
        <f t="shared" ref="AJ34:AM34" si="36">SUM(AJ35:AJ37)</f>
        <v>0</v>
      </c>
      <c r="AK34" s="582">
        <f t="shared" si="36"/>
        <v>0</v>
      </c>
      <c r="AL34" s="582">
        <f t="shared" si="36"/>
        <v>0</v>
      </c>
      <c r="AM34" s="245">
        <f t="shared" si="36"/>
        <v>0</v>
      </c>
      <c r="AN34" s="582">
        <f t="shared" si="1"/>
        <v>0</v>
      </c>
      <c r="AO34" s="582">
        <f t="shared" si="2"/>
        <v>0</v>
      </c>
      <c r="AP34" s="582">
        <f t="shared" si="3"/>
        <v>0</v>
      </c>
      <c r="AQ34" s="582">
        <f t="shared" si="4"/>
        <v>0</v>
      </c>
      <c r="AR34" s="583"/>
    </row>
    <row r="35" spans="1:44" s="584" customFormat="1" ht="132" hidden="1" customHeight="1">
      <c r="A35" s="576"/>
      <c r="B35" s="592"/>
      <c r="C35" s="592"/>
      <c r="D35" s="341"/>
      <c r="E35" s="341"/>
      <c r="F35" s="341"/>
      <c r="G35" s="341"/>
      <c r="H35" s="593"/>
      <c r="I35" s="582"/>
      <c r="J35" s="582"/>
      <c r="K35" s="582"/>
      <c r="L35" s="582"/>
      <c r="M35" s="574"/>
      <c r="N35" s="574"/>
      <c r="O35" s="574"/>
      <c r="P35" s="574"/>
      <c r="Q35" s="574"/>
      <c r="R35" s="582"/>
      <c r="S35" s="594"/>
      <c r="T35" s="582"/>
      <c r="U35" s="582"/>
      <c r="V35" s="582"/>
      <c r="W35" s="582"/>
      <c r="X35" s="574"/>
      <c r="Y35" s="582"/>
      <c r="Z35" s="582"/>
      <c r="AA35" s="574"/>
      <c r="AB35" s="582"/>
      <c r="AC35" s="574"/>
      <c r="AD35" s="574"/>
      <c r="AE35" s="574"/>
      <c r="AF35" s="574"/>
      <c r="AG35" s="574"/>
      <c r="AH35" s="574"/>
      <c r="AI35" s="574"/>
      <c r="AJ35" s="574"/>
      <c r="AK35" s="574"/>
      <c r="AL35" s="574"/>
      <c r="AM35" s="246"/>
      <c r="AN35" s="574"/>
      <c r="AO35" s="574"/>
      <c r="AP35" s="574"/>
      <c r="AQ35" s="574"/>
      <c r="AR35" s="341"/>
    </row>
    <row r="36" spans="1:44" s="584" customFormat="1" ht="133.5" hidden="1" customHeight="1">
      <c r="A36" s="576"/>
      <c r="B36" s="592"/>
      <c r="C36" s="592"/>
      <c r="D36" s="341"/>
      <c r="E36" s="341"/>
      <c r="F36" s="341"/>
      <c r="G36" s="341"/>
      <c r="H36" s="593"/>
      <c r="I36" s="582"/>
      <c r="J36" s="582"/>
      <c r="K36" s="582"/>
      <c r="L36" s="582"/>
      <c r="M36" s="574"/>
      <c r="N36" s="574"/>
      <c r="O36" s="574"/>
      <c r="P36" s="574"/>
      <c r="Q36" s="574"/>
      <c r="R36" s="582"/>
      <c r="S36" s="594"/>
      <c r="T36" s="582"/>
      <c r="U36" s="582"/>
      <c r="V36" s="582"/>
      <c r="W36" s="582"/>
      <c r="X36" s="574"/>
      <c r="Y36" s="582"/>
      <c r="Z36" s="582"/>
      <c r="AA36" s="574"/>
      <c r="AB36" s="582"/>
      <c r="AC36" s="574"/>
      <c r="AD36" s="574"/>
      <c r="AE36" s="574"/>
      <c r="AF36" s="574"/>
      <c r="AG36" s="574"/>
      <c r="AH36" s="574"/>
      <c r="AI36" s="574"/>
      <c r="AJ36" s="574"/>
      <c r="AK36" s="574"/>
      <c r="AL36" s="574"/>
      <c r="AM36" s="246"/>
      <c r="AN36" s="574"/>
      <c r="AO36" s="574"/>
      <c r="AP36" s="574"/>
      <c r="AQ36" s="574"/>
      <c r="AR36" s="341"/>
    </row>
    <row r="37" spans="1:44" s="596" customFormat="1" ht="131.25" hidden="1" customHeight="1">
      <c r="A37" s="576"/>
      <c r="B37" s="592"/>
      <c r="C37" s="592"/>
      <c r="D37" s="341"/>
      <c r="E37" s="341"/>
      <c r="F37" s="341"/>
      <c r="G37" s="341"/>
      <c r="H37" s="593"/>
      <c r="I37" s="595"/>
      <c r="J37" s="595"/>
      <c r="K37" s="595"/>
      <c r="L37" s="595"/>
      <c r="M37" s="574"/>
      <c r="N37" s="574"/>
      <c r="O37" s="574"/>
      <c r="P37" s="574"/>
      <c r="Q37" s="574"/>
      <c r="R37" s="595"/>
      <c r="S37" s="594"/>
      <c r="T37" s="595"/>
      <c r="U37" s="595"/>
      <c r="V37" s="595"/>
      <c r="W37" s="595"/>
      <c r="X37" s="595"/>
      <c r="Y37" s="595"/>
      <c r="Z37" s="595"/>
      <c r="AA37" s="595"/>
      <c r="AB37" s="595"/>
      <c r="AC37" s="574"/>
      <c r="AD37" s="574"/>
      <c r="AE37" s="574"/>
      <c r="AF37" s="574"/>
      <c r="AG37" s="574"/>
      <c r="AH37" s="574"/>
      <c r="AI37" s="574"/>
      <c r="AJ37" s="574"/>
      <c r="AK37" s="574"/>
      <c r="AL37" s="574"/>
      <c r="AM37" s="246"/>
      <c r="AN37" s="574"/>
      <c r="AO37" s="574"/>
      <c r="AP37" s="574"/>
      <c r="AQ37" s="574"/>
      <c r="AR37" s="341"/>
    </row>
    <row r="38" spans="1:44" s="575" customFormat="1">
      <c r="A38" s="568" t="s">
        <v>8</v>
      </c>
      <c r="B38" s="597" t="s">
        <v>16</v>
      </c>
      <c r="C38" s="597"/>
      <c r="D38" s="598"/>
      <c r="E38" s="568"/>
      <c r="F38" s="599"/>
      <c r="G38" s="589"/>
      <c r="H38" s="572">
        <f>H39</f>
        <v>0</v>
      </c>
      <c r="I38" s="572">
        <f t="shared" ref="I38:AJ40" si="37">I39</f>
        <v>0</v>
      </c>
      <c r="J38" s="572">
        <f t="shared" si="37"/>
        <v>0</v>
      </c>
      <c r="K38" s="572">
        <f t="shared" si="37"/>
        <v>0</v>
      </c>
      <c r="L38" s="572">
        <f t="shared" si="37"/>
        <v>0</v>
      </c>
      <c r="M38" s="572">
        <f t="shared" si="37"/>
        <v>0</v>
      </c>
      <c r="N38" s="572">
        <f t="shared" si="37"/>
        <v>0</v>
      </c>
      <c r="O38" s="572">
        <f t="shared" si="37"/>
        <v>0</v>
      </c>
      <c r="P38" s="572">
        <f t="shared" si="37"/>
        <v>0</v>
      </c>
      <c r="Q38" s="572">
        <f t="shared" si="37"/>
        <v>0</v>
      </c>
      <c r="R38" s="572">
        <f t="shared" si="37"/>
        <v>0</v>
      </c>
      <c r="S38" s="572">
        <f t="shared" si="37"/>
        <v>0</v>
      </c>
      <c r="T38" s="572">
        <f t="shared" si="37"/>
        <v>0</v>
      </c>
      <c r="U38" s="572">
        <f t="shared" si="37"/>
        <v>0</v>
      </c>
      <c r="V38" s="572">
        <f t="shared" si="37"/>
        <v>0</v>
      </c>
      <c r="W38" s="572">
        <f t="shared" si="37"/>
        <v>0</v>
      </c>
      <c r="X38" s="572">
        <f t="shared" si="37"/>
        <v>0</v>
      </c>
      <c r="Y38" s="572">
        <f t="shared" si="37"/>
        <v>0</v>
      </c>
      <c r="Z38" s="572">
        <f t="shared" si="37"/>
        <v>0</v>
      </c>
      <c r="AA38" s="572">
        <f t="shared" si="37"/>
        <v>0</v>
      </c>
      <c r="AB38" s="572">
        <f t="shared" si="37"/>
        <v>0</v>
      </c>
      <c r="AC38" s="572">
        <f t="shared" si="37"/>
        <v>0</v>
      </c>
      <c r="AD38" s="572">
        <f t="shared" si="37"/>
        <v>0</v>
      </c>
      <c r="AE38" s="572">
        <f t="shared" si="37"/>
        <v>0</v>
      </c>
      <c r="AF38" s="572">
        <f t="shared" si="37"/>
        <v>0</v>
      </c>
      <c r="AG38" s="572">
        <f t="shared" si="37"/>
        <v>0</v>
      </c>
      <c r="AH38" s="572">
        <f t="shared" si="37"/>
        <v>0</v>
      </c>
      <c r="AI38" s="572">
        <f t="shared" si="37"/>
        <v>0</v>
      </c>
      <c r="AJ38" s="572">
        <f t="shared" si="37"/>
        <v>0</v>
      </c>
      <c r="AK38" s="572">
        <f t="shared" ref="AJ38:AM40" si="38">AK39</f>
        <v>0</v>
      </c>
      <c r="AL38" s="572">
        <f t="shared" si="38"/>
        <v>0</v>
      </c>
      <c r="AM38" s="371">
        <f t="shared" si="38"/>
        <v>0</v>
      </c>
      <c r="AN38" s="572">
        <f t="shared" ref="AN38:AO40" si="39">AE38-O38</f>
        <v>0</v>
      </c>
      <c r="AO38" s="572">
        <f t="shared" si="39"/>
        <v>0</v>
      </c>
      <c r="AP38" s="572">
        <f t="shared" ref="AP38:AQ40" si="40">AH38-R38</f>
        <v>0</v>
      </c>
      <c r="AQ38" s="572">
        <f t="shared" si="40"/>
        <v>0</v>
      </c>
      <c r="AR38" s="579"/>
    </row>
    <row r="39" spans="1:44" s="584" customFormat="1" ht="31.5">
      <c r="A39" s="580"/>
      <c r="B39" s="590" t="s">
        <v>216</v>
      </c>
      <c r="C39" s="590"/>
      <c r="D39" s="600"/>
      <c r="E39" s="580"/>
      <c r="F39" s="601"/>
      <c r="G39" s="586"/>
      <c r="H39" s="582">
        <f>H40</f>
        <v>0</v>
      </c>
      <c r="I39" s="582">
        <f t="shared" si="37"/>
        <v>0</v>
      </c>
      <c r="J39" s="582">
        <f t="shared" si="37"/>
        <v>0</v>
      </c>
      <c r="K39" s="582">
        <f t="shared" si="37"/>
        <v>0</v>
      </c>
      <c r="L39" s="582">
        <f t="shared" si="37"/>
        <v>0</v>
      </c>
      <c r="M39" s="582">
        <f t="shared" si="37"/>
        <v>0</v>
      </c>
      <c r="N39" s="582">
        <f t="shared" si="37"/>
        <v>0</v>
      </c>
      <c r="O39" s="582">
        <f t="shared" si="37"/>
        <v>0</v>
      </c>
      <c r="P39" s="582">
        <f t="shared" si="37"/>
        <v>0</v>
      </c>
      <c r="Q39" s="582">
        <f t="shared" si="37"/>
        <v>0</v>
      </c>
      <c r="R39" s="582">
        <f t="shared" si="37"/>
        <v>0</v>
      </c>
      <c r="S39" s="582">
        <f t="shared" si="37"/>
        <v>0</v>
      </c>
      <c r="T39" s="582">
        <f t="shared" si="37"/>
        <v>0</v>
      </c>
      <c r="U39" s="582">
        <f t="shared" si="37"/>
        <v>0</v>
      </c>
      <c r="V39" s="582">
        <f t="shared" si="37"/>
        <v>0</v>
      </c>
      <c r="W39" s="582">
        <f t="shared" si="37"/>
        <v>0</v>
      </c>
      <c r="X39" s="582">
        <f t="shared" si="37"/>
        <v>0</v>
      </c>
      <c r="Y39" s="582">
        <f t="shared" si="37"/>
        <v>0</v>
      </c>
      <c r="Z39" s="582">
        <f t="shared" si="37"/>
        <v>0</v>
      </c>
      <c r="AA39" s="582">
        <f t="shared" si="37"/>
        <v>0</v>
      </c>
      <c r="AB39" s="582">
        <f t="shared" si="37"/>
        <v>0</v>
      </c>
      <c r="AC39" s="582">
        <f t="shared" si="37"/>
        <v>0</v>
      </c>
      <c r="AD39" s="582">
        <f t="shared" si="37"/>
        <v>0</v>
      </c>
      <c r="AE39" s="582">
        <f t="shared" si="37"/>
        <v>0</v>
      </c>
      <c r="AF39" s="582">
        <f t="shared" si="37"/>
        <v>0</v>
      </c>
      <c r="AG39" s="582">
        <f t="shared" si="37"/>
        <v>0</v>
      </c>
      <c r="AH39" s="582">
        <f t="shared" si="37"/>
        <v>0</v>
      </c>
      <c r="AI39" s="582">
        <f t="shared" si="37"/>
        <v>0</v>
      </c>
      <c r="AJ39" s="582">
        <f t="shared" si="38"/>
        <v>0</v>
      </c>
      <c r="AK39" s="582">
        <f t="shared" si="38"/>
        <v>0</v>
      </c>
      <c r="AL39" s="582">
        <f t="shared" si="38"/>
        <v>0</v>
      </c>
      <c r="AM39" s="245">
        <f t="shared" si="38"/>
        <v>0</v>
      </c>
      <c r="AN39" s="582">
        <f t="shared" si="39"/>
        <v>0</v>
      </c>
      <c r="AO39" s="582">
        <f t="shared" si="39"/>
        <v>0</v>
      </c>
      <c r="AP39" s="582">
        <f t="shared" si="40"/>
        <v>0</v>
      </c>
      <c r="AQ39" s="582">
        <f t="shared" si="40"/>
        <v>0</v>
      </c>
      <c r="AR39" s="583"/>
    </row>
    <row r="40" spans="1:44" s="584" customFormat="1">
      <c r="A40" s="580"/>
      <c r="B40" s="591" t="s">
        <v>173</v>
      </c>
      <c r="C40" s="591"/>
      <c r="D40" s="600"/>
      <c r="E40" s="580"/>
      <c r="F40" s="601"/>
      <c r="G40" s="586"/>
      <c r="H40" s="582">
        <f>H41</f>
        <v>0</v>
      </c>
      <c r="I40" s="582">
        <f t="shared" si="37"/>
        <v>0</v>
      </c>
      <c r="J40" s="582">
        <f t="shared" si="37"/>
        <v>0</v>
      </c>
      <c r="K40" s="582">
        <f t="shared" si="37"/>
        <v>0</v>
      </c>
      <c r="L40" s="582">
        <f t="shared" si="37"/>
        <v>0</v>
      </c>
      <c r="M40" s="582">
        <f t="shared" si="37"/>
        <v>0</v>
      </c>
      <c r="N40" s="582">
        <f t="shared" si="37"/>
        <v>0</v>
      </c>
      <c r="O40" s="582">
        <f t="shared" si="37"/>
        <v>0</v>
      </c>
      <c r="P40" s="582">
        <f t="shared" si="37"/>
        <v>0</v>
      </c>
      <c r="Q40" s="582">
        <f t="shared" si="37"/>
        <v>0</v>
      </c>
      <c r="R40" s="582">
        <f t="shared" si="37"/>
        <v>0</v>
      </c>
      <c r="S40" s="582">
        <f t="shared" si="37"/>
        <v>0</v>
      </c>
      <c r="T40" s="582">
        <f t="shared" si="37"/>
        <v>0</v>
      </c>
      <c r="U40" s="582">
        <f t="shared" si="37"/>
        <v>0</v>
      </c>
      <c r="V40" s="582">
        <f t="shared" si="37"/>
        <v>0</v>
      </c>
      <c r="W40" s="582">
        <f t="shared" si="37"/>
        <v>0</v>
      </c>
      <c r="X40" s="582">
        <f t="shared" si="37"/>
        <v>0</v>
      </c>
      <c r="Y40" s="582">
        <f t="shared" si="37"/>
        <v>0</v>
      </c>
      <c r="Z40" s="582">
        <f t="shared" si="37"/>
        <v>0</v>
      </c>
      <c r="AA40" s="582">
        <f t="shared" si="37"/>
        <v>0</v>
      </c>
      <c r="AB40" s="582">
        <f t="shared" si="37"/>
        <v>0</v>
      </c>
      <c r="AC40" s="582">
        <f t="shared" si="37"/>
        <v>0</v>
      </c>
      <c r="AD40" s="582">
        <f t="shared" si="37"/>
        <v>0</v>
      </c>
      <c r="AE40" s="582">
        <f t="shared" si="37"/>
        <v>0</v>
      </c>
      <c r="AF40" s="582">
        <f t="shared" si="37"/>
        <v>0</v>
      </c>
      <c r="AG40" s="582">
        <f t="shared" si="37"/>
        <v>0</v>
      </c>
      <c r="AH40" s="582">
        <f t="shared" si="37"/>
        <v>0</v>
      </c>
      <c r="AI40" s="582">
        <f t="shared" si="37"/>
        <v>0</v>
      </c>
      <c r="AJ40" s="582">
        <f t="shared" si="38"/>
        <v>0</v>
      </c>
      <c r="AK40" s="582">
        <f t="shared" si="38"/>
        <v>0</v>
      </c>
      <c r="AL40" s="582">
        <f t="shared" si="38"/>
        <v>0</v>
      </c>
      <c r="AM40" s="245">
        <f t="shared" si="38"/>
        <v>0</v>
      </c>
      <c r="AN40" s="582">
        <f t="shared" si="39"/>
        <v>0</v>
      </c>
      <c r="AO40" s="582">
        <f t="shared" si="39"/>
        <v>0</v>
      </c>
      <c r="AP40" s="582">
        <f t="shared" si="40"/>
        <v>0</v>
      </c>
      <c r="AQ40" s="582">
        <f t="shared" si="40"/>
        <v>0</v>
      </c>
      <c r="AR40" s="583"/>
    </row>
    <row r="41" spans="1:44" s="596" customFormat="1" ht="291.75" hidden="1" customHeight="1">
      <c r="A41" s="576"/>
      <c r="B41" s="602"/>
      <c r="C41" s="602"/>
      <c r="D41" s="603"/>
      <c r="E41" s="576"/>
      <c r="F41" s="341"/>
      <c r="G41" s="355"/>
      <c r="H41" s="604"/>
      <c r="I41" s="595"/>
      <c r="J41" s="595"/>
      <c r="K41" s="595"/>
      <c r="L41" s="595"/>
      <c r="M41" s="595"/>
      <c r="N41" s="574"/>
      <c r="O41" s="595"/>
      <c r="P41" s="595"/>
      <c r="Q41" s="595"/>
      <c r="R41" s="595"/>
      <c r="S41" s="595"/>
      <c r="T41" s="595"/>
      <c r="U41" s="595"/>
      <c r="V41" s="595"/>
      <c r="W41" s="595"/>
      <c r="X41" s="595"/>
      <c r="Y41" s="595"/>
      <c r="Z41" s="595"/>
      <c r="AA41" s="595"/>
      <c r="AB41" s="595"/>
      <c r="AC41" s="574"/>
      <c r="AD41" s="574"/>
      <c r="AE41" s="574"/>
      <c r="AF41" s="574"/>
      <c r="AG41" s="595"/>
      <c r="AH41" s="574"/>
      <c r="AI41" s="574"/>
      <c r="AJ41" s="574"/>
      <c r="AK41" s="574"/>
      <c r="AL41" s="574"/>
      <c r="AM41" s="246"/>
      <c r="AN41" s="574"/>
      <c r="AO41" s="574"/>
      <c r="AP41" s="574"/>
      <c r="AQ41" s="574"/>
      <c r="AR41" s="605"/>
    </row>
    <row r="42" spans="1:44" s="575" customFormat="1">
      <c r="A42" s="568" t="s">
        <v>10</v>
      </c>
      <c r="B42" s="597" t="s">
        <v>57</v>
      </c>
      <c r="C42" s="597"/>
      <c r="D42" s="589"/>
      <c r="E42" s="589"/>
      <c r="F42" s="589"/>
      <c r="G42" s="589"/>
      <c r="H42" s="572">
        <f>H43</f>
        <v>391110</v>
      </c>
      <c r="I42" s="572">
        <f t="shared" ref="I42:AJ43" si="41">I43</f>
        <v>0</v>
      </c>
      <c r="J42" s="572">
        <f t="shared" si="41"/>
        <v>378953</v>
      </c>
      <c r="K42" s="572">
        <f t="shared" si="41"/>
        <v>0</v>
      </c>
      <c r="L42" s="572">
        <f t="shared" si="41"/>
        <v>0</v>
      </c>
      <c r="M42" s="572">
        <f t="shared" si="41"/>
        <v>0</v>
      </c>
      <c r="N42" s="572">
        <f t="shared" si="41"/>
        <v>0</v>
      </c>
      <c r="O42" s="572">
        <f t="shared" si="41"/>
        <v>0</v>
      </c>
      <c r="P42" s="572">
        <f t="shared" si="41"/>
        <v>0</v>
      </c>
      <c r="Q42" s="572">
        <f t="shared" si="41"/>
        <v>12000</v>
      </c>
      <c r="R42" s="572">
        <f t="shared" si="41"/>
        <v>0</v>
      </c>
      <c r="S42" s="572">
        <f t="shared" si="41"/>
        <v>12000</v>
      </c>
      <c r="T42" s="572">
        <f t="shared" si="41"/>
        <v>0</v>
      </c>
      <c r="U42" s="572">
        <f t="shared" si="41"/>
        <v>0</v>
      </c>
      <c r="V42" s="572">
        <f t="shared" si="41"/>
        <v>0</v>
      </c>
      <c r="W42" s="572">
        <f t="shared" si="41"/>
        <v>0</v>
      </c>
      <c r="X42" s="572">
        <f t="shared" si="41"/>
        <v>0</v>
      </c>
      <c r="Y42" s="572">
        <f t="shared" si="41"/>
        <v>0</v>
      </c>
      <c r="Z42" s="572">
        <f t="shared" si="41"/>
        <v>0</v>
      </c>
      <c r="AA42" s="572">
        <f t="shared" si="41"/>
        <v>0</v>
      </c>
      <c r="AB42" s="572">
        <f t="shared" si="41"/>
        <v>60000</v>
      </c>
      <c r="AC42" s="572">
        <f t="shared" si="41"/>
        <v>72000</v>
      </c>
      <c r="AD42" s="572">
        <f t="shared" si="41"/>
        <v>72000</v>
      </c>
      <c r="AE42" s="572">
        <f t="shared" si="41"/>
        <v>0</v>
      </c>
      <c r="AF42" s="572">
        <f t="shared" si="41"/>
        <v>0</v>
      </c>
      <c r="AG42" s="572">
        <f t="shared" si="41"/>
        <v>0</v>
      </c>
      <c r="AH42" s="572">
        <f t="shared" si="41"/>
        <v>0</v>
      </c>
      <c r="AI42" s="572">
        <f t="shared" si="41"/>
        <v>72000</v>
      </c>
      <c r="AJ42" s="572">
        <f t="shared" si="41"/>
        <v>0</v>
      </c>
      <c r="AK42" s="572">
        <f t="shared" ref="AJ42:AM43" si="42">AK43</f>
        <v>0</v>
      </c>
      <c r="AL42" s="572">
        <f t="shared" si="42"/>
        <v>60000</v>
      </c>
      <c r="AM42" s="371">
        <f t="shared" si="42"/>
        <v>60000</v>
      </c>
      <c r="AN42" s="572">
        <f t="shared" ref="AN42:AN53" si="43">AE42-O42</f>
        <v>0</v>
      </c>
      <c r="AO42" s="572">
        <f t="shared" ref="AO42:AO53" si="44">AF42-P42</f>
        <v>0</v>
      </c>
      <c r="AP42" s="572">
        <f t="shared" ref="AP42:AP53" si="45">AH42-R42</f>
        <v>0</v>
      </c>
      <c r="AQ42" s="572">
        <f t="shared" ref="AQ42:AQ53" si="46">AI42-S42</f>
        <v>60000</v>
      </c>
      <c r="AR42" s="606"/>
    </row>
    <row r="43" spans="1:44" s="584" customFormat="1">
      <c r="A43" s="580" t="s">
        <v>33</v>
      </c>
      <c r="B43" s="607" t="s">
        <v>32</v>
      </c>
      <c r="C43" s="607"/>
      <c r="D43" s="586"/>
      <c r="E43" s="586"/>
      <c r="F43" s="586"/>
      <c r="G43" s="586"/>
      <c r="H43" s="582">
        <f>H44</f>
        <v>391110</v>
      </c>
      <c r="I43" s="582">
        <f t="shared" si="41"/>
        <v>0</v>
      </c>
      <c r="J43" s="582">
        <f t="shared" si="41"/>
        <v>378953</v>
      </c>
      <c r="K43" s="582">
        <f t="shared" si="41"/>
        <v>0</v>
      </c>
      <c r="L43" s="582">
        <f t="shared" si="41"/>
        <v>0</v>
      </c>
      <c r="M43" s="582">
        <f t="shared" si="41"/>
        <v>0</v>
      </c>
      <c r="N43" s="582">
        <f t="shared" si="41"/>
        <v>0</v>
      </c>
      <c r="O43" s="582">
        <f t="shared" si="41"/>
        <v>0</v>
      </c>
      <c r="P43" s="582">
        <f t="shared" si="41"/>
        <v>0</v>
      </c>
      <c r="Q43" s="582">
        <f t="shared" si="41"/>
        <v>12000</v>
      </c>
      <c r="R43" s="582">
        <f t="shared" si="41"/>
        <v>0</v>
      </c>
      <c r="S43" s="582">
        <f t="shared" si="41"/>
        <v>12000</v>
      </c>
      <c r="T43" s="582">
        <f t="shared" si="41"/>
        <v>0</v>
      </c>
      <c r="U43" s="582">
        <f t="shared" si="41"/>
        <v>0</v>
      </c>
      <c r="V43" s="582">
        <f t="shared" si="41"/>
        <v>0</v>
      </c>
      <c r="W43" s="582">
        <f t="shared" si="41"/>
        <v>0</v>
      </c>
      <c r="X43" s="582">
        <f t="shared" si="41"/>
        <v>0</v>
      </c>
      <c r="Y43" s="582">
        <f t="shared" si="41"/>
        <v>0</v>
      </c>
      <c r="Z43" s="582">
        <f t="shared" si="41"/>
        <v>0</v>
      </c>
      <c r="AA43" s="582">
        <f t="shared" si="41"/>
        <v>0</v>
      </c>
      <c r="AB43" s="582">
        <f t="shared" si="41"/>
        <v>60000</v>
      </c>
      <c r="AC43" s="582">
        <f t="shared" si="41"/>
        <v>72000</v>
      </c>
      <c r="AD43" s="582">
        <f t="shared" si="41"/>
        <v>72000</v>
      </c>
      <c r="AE43" s="582">
        <f t="shared" si="41"/>
        <v>0</v>
      </c>
      <c r="AF43" s="582">
        <f t="shared" si="41"/>
        <v>0</v>
      </c>
      <c r="AG43" s="582">
        <f t="shared" si="41"/>
        <v>0</v>
      </c>
      <c r="AH43" s="582">
        <f t="shared" si="41"/>
        <v>0</v>
      </c>
      <c r="AI43" s="582">
        <f t="shared" si="41"/>
        <v>72000</v>
      </c>
      <c r="AJ43" s="582">
        <f t="shared" si="42"/>
        <v>0</v>
      </c>
      <c r="AK43" s="582">
        <f t="shared" si="42"/>
        <v>0</v>
      </c>
      <c r="AL43" s="582">
        <f t="shared" si="42"/>
        <v>60000</v>
      </c>
      <c r="AM43" s="245">
        <f t="shared" si="42"/>
        <v>60000</v>
      </c>
      <c r="AN43" s="582">
        <f t="shared" si="43"/>
        <v>0</v>
      </c>
      <c r="AO43" s="582">
        <f t="shared" si="44"/>
        <v>0</v>
      </c>
      <c r="AP43" s="582">
        <f t="shared" si="45"/>
        <v>0</v>
      </c>
      <c r="AQ43" s="582">
        <f t="shared" si="46"/>
        <v>60000</v>
      </c>
      <c r="AR43" s="608"/>
    </row>
    <row r="44" spans="1:44" s="584" customFormat="1" ht="31.5">
      <c r="A44" s="580"/>
      <c r="B44" s="590" t="s">
        <v>216</v>
      </c>
      <c r="C44" s="590"/>
      <c r="D44" s="586"/>
      <c r="E44" s="586"/>
      <c r="F44" s="586"/>
      <c r="G44" s="586"/>
      <c r="H44" s="582">
        <f t="shared" ref="H44" si="47">SUM(H46:H46)</f>
        <v>391110</v>
      </c>
      <c r="I44" s="582">
        <f t="shared" ref="I44:AI44" si="48">SUM(I46:I46)</f>
        <v>0</v>
      </c>
      <c r="J44" s="582">
        <f t="shared" si="48"/>
        <v>378953</v>
      </c>
      <c r="K44" s="582">
        <f t="shared" si="48"/>
        <v>0</v>
      </c>
      <c r="L44" s="582">
        <f t="shared" si="48"/>
        <v>0</v>
      </c>
      <c r="M44" s="582">
        <f t="shared" si="48"/>
        <v>0</v>
      </c>
      <c r="N44" s="582">
        <f t="shared" si="48"/>
        <v>0</v>
      </c>
      <c r="O44" s="582">
        <f t="shared" si="48"/>
        <v>0</v>
      </c>
      <c r="P44" s="582">
        <f t="shared" si="48"/>
        <v>0</v>
      </c>
      <c r="Q44" s="582">
        <f t="shared" si="48"/>
        <v>12000</v>
      </c>
      <c r="R44" s="582">
        <f t="shared" si="48"/>
        <v>0</v>
      </c>
      <c r="S44" s="582">
        <f t="shared" si="48"/>
        <v>12000</v>
      </c>
      <c r="T44" s="582">
        <f t="shared" si="48"/>
        <v>0</v>
      </c>
      <c r="U44" s="582">
        <f t="shared" si="48"/>
        <v>0</v>
      </c>
      <c r="V44" s="582">
        <f t="shared" si="48"/>
        <v>0</v>
      </c>
      <c r="W44" s="582">
        <f t="shared" si="48"/>
        <v>0</v>
      </c>
      <c r="X44" s="582">
        <f t="shared" si="48"/>
        <v>0</v>
      </c>
      <c r="Y44" s="582">
        <f t="shared" si="48"/>
        <v>0</v>
      </c>
      <c r="Z44" s="582">
        <f t="shared" si="48"/>
        <v>0</v>
      </c>
      <c r="AA44" s="582">
        <f t="shared" si="48"/>
        <v>0</v>
      </c>
      <c r="AB44" s="582">
        <f t="shared" si="48"/>
        <v>60000</v>
      </c>
      <c r="AC44" s="582">
        <f t="shared" si="48"/>
        <v>72000</v>
      </c>
      <c r="AD44" s="582">
        <f t="shared" si="48"/>
        <v>72000</v>
      </c>
      <c r="AE44" s="582">
        <f t="shared" si="48"/>
        <v>0</v>
      </c>
      <c r="AF44" s="582">
        <f t="shared" si="48"/>
        <v>0</v>
      </c>
      <c r="AG44" s="582">
        <f t="shared" si="48"/>
        <v>0</v>
      </c>
      <c r="AH44" s="582">
        <f t="shared" si="48"/>
        <v>0</v>
      </c>
      <c r="AI44" s="582">
        <f t="shared" si="48"/>
        <v>72000</v>
      </c>
      <c r="AJ44" s="582">
        <f t="shared" ref="AJ44:AM44" si="49">SUM(AJ46:AJ46)</f>
        <v>0</v>
      </c>
      <c r="AK44" s="582">
        <f t="shared" si="49"/>
        <v>0</v>
      </c>
      <c r="AL44" s="582">
        <f t="shared" si="49"/>
        <v>60000</v>
      </c>
      <c r="AM44" s="245">
        <f t="shared" si="49"/>
        <v>60000</v>
      </c>
      <c r="AN44" s="582">
        <f t="shared" si="43"/>
        <v>0</v>
      </c>
      <c r="AO44" s="582">
        <f t="shared" si="44"/>
        <v>0</v>
      </c>
      <c r="AP44" s="582">
        <f t="shared" si="45"/>
        <v>0</v>
      </c>
      <c r="AQ44" s="582">
        <f t="shared" si="46"/>
        <v>60000</v>
      </c>
      <c r="AR44" s="608"/>
    </row>
    <row r="45" spans="1:44" s="584" customFormat="1">
      <c r="A45" s="580"/>
      <c r="B45" s="591" t="s">
        <v>28</v>
      </c>
      <c r="C45" s="591"/>
      <c r="D45" s="586"/>
      <c r="E45" s="586"/>
      <c r="F45" s="586"/>
      <c r="G45" s="586"/>
      <c r="H45" s="582">
        <f>H46</f>
        <v>391110</v>
      </c>
      <c r="I45" s="582">
        <f t="shared" ref="I45:AM45" si="50">I46</f>
        <v>0</v>
      </c>
      <c r="J45" s="582">
        <f t="shared" si="50"/>
        <v>378953</v>
      </c>
      <c r="K45" s="582">
        <f t="shared" si="50"/>
        <v>0</v>
      </c>
      <c r="L45" s="582">
        <f t="shared" si="50"/>
        <v>0</v>
      </c>
      <c r="M45" s="582">
        <f t="shared" si="50"/>
        <v>0</v>
      </c>
      <c r="N45" s="582">
        <f t="shared" si="50"/>
        <v>0</v>
      </c>
      <c r="O45" s="582">
        <f t="shared" si="50"/>
        <v>0</v>
      </c>
      <c r="P45" s="582">
        <f t="shared" si="50"/>
        <v>0</v>
      </c>
      <c r="Q45" s="582">
        <f t="shared" si="50"/>
        <v>12000</v>
      </c>
      <c r="R45" s="582">
        <f t="shared" si="50"/>
        <v>0</v>
      </c>
      <c r="S45" s="582">
        <f t="shared" si="50"/>
        <v>12000</v>
      </c>
      <c r="T45" s="582">
        <f t="shared" si="50"/>
        <v>0</v>
      </c>
      <c r="U45" s="582">
        <f t="shared" si="50"/>
        <v>0</v>
      </c>
      <c r="V45" s="582">
        <f t="shared" si="50"/>
        <v>0</v>
      </c>
      <c r="W45" s="582">
        <f t="shared" si="50"/>
        <v>0</v>
      </c>
      <c r="X45" s="582">
        <f t="shared" si="50"/>
        <v>0</v>
      </c>
      <c r="Y45" s="582">
        <f t="shared" si="50"/>
        <v>0</v>
      </c>
      <c r="Z45" s="582">
        <f t="shared" si="50"/>
        <v>0</v>
      </c>
      <c r="AA45" s="582">
        <f t="shared" si="50"/>
        <v>0</v>
      </c>
      <c r="AB45" s="582">
        <f t="shared" si="50"/>
        <v>60000</v>
      </c>
      <c r="AC45" s="582">
        <f t="shared" si="50"/>
        <v>72000</v>
      </c>
      <c r="AD45" s="582">
        <f t="shared" si="50"/>
        <v>72000</v>
      </c>
      <c r="AE45" s="582">
        <f t="shared" si="50"/>
        <v>0</v>
      </c>
      <c r="AF45" s="582">
        <f t="shared" si="50"/>
        <v>0</v>
      </c>
      <c r="AG45" s="582">
        <f t="shared" si="50"/>
        <v>0</v>
      </c>
      <c r="AH45" s="582">
        <f t="shared" si="50"/>
        <v>0</v>
      </c>
      <c r="AI45" s="582">
        <f t="shared" si="50"/>
        <v>72000</v>
      </c>
      <c r="AJ45" s="582">
        <f t="shared" si="50"/>
        <v>0</v>
      </c>
      <c r="AK45" s="582">
        <f t="shared" si="50"/>
        <v>0</v>
      </c>
      <c r="AL45" s="582">
        <f t="shared" si="50"/>
        <v>60000</v>
      </c>
      <c r="AM45" s="245">
        <f t="shared" si="50"/>
        <v>60000</v>
      </c>
      <c r="AN45" s="582">
        <f t="shared" si="43"/>
        <v>0</v>
      </c>
      <c r="AO45" s="582">
        <f t="shared" si="44"/>
        <v>0</v>
      </c>
      <c r="AP45" s="582">
        <f t="shared" si="45"/>
        <v>0</v>
      </c>
      <c r="AQ45" s="582">
        <f t="shared" si="46"/>
        <v>60000</v>
      </c>
      <c r="AR45" s="608"/>
    </row>
    <row r="46" spans="1:44" s="596" customFormat="1" ht="243.75" customHeight="1">
      <c r="A46" s="576">
        <f>A41+1</f>
        <v>1</v>
      </c>
      <c r="B46" s="609" t="s">
        <v>292</v>
      </c>
      <c r="C46" s="609">
        <v>1</v>
      </c>
      <c r="D46" s="610" t="s">
        <v>294</v>
      </c>
      <c r="E46" s="611" t="s">
        <v>162</v>
      </c>
      <c r="F46" s="341" t="s">
        <v>297</v>
      </c>
      <c r="G46" s="612" t="s">
        <v>298</v>
      </c>
      <c r="H46" s="604">
        <v>391110</v>
      </c>
      <c r="I46" s="587"/>
      <c r="J46" s="574">
        <v>378953</v>
      </c>
      <c r="K46" s="595"/>
      <c r="L46" s="595"/>
      <c r="M46" s="595">
        <f t="shared" ref="M46" si="51">N46+T46</f>
        <v>0</v>
      </c>
      <c r="N46" s="574">
        <f>O46+P46</f>
        <v>0</v>
      </c>
      <c r="O46" s="595"/>
      <c r="P46" s="595"/>
      <c r="Q46" s="595">
        <f>R46+S46</f>
        <v>12000</v>
      </c>
      <c r="R46" s="595"/>
      <c r="S46" s="595">
        <v>12000</v>
      </c>
      <c r="T46" s="595"/>
      <c r="U46" s="574"/>
      <c r="V46" s="574"/>
      <c r="W46" s="574"/>
      <c r="X46" s="574"/>
      <c r="Y46" s="574"/>
      <c r="Z46" s="574"/>
      <c r="AA46" s="574"/>
      <c r="AB46" s="574">
        <v>60000</v>
      </c>
      <c r="AC46" s="574">
        <f t="shared" ref="AC46" si="52">AD46+AJ46</f>
        <v>72000</v>
      </c>
      <c r="AD46" s="574">
        <f t="shared" ref="AD46" si="53">AE46+AF46+AH46+AI46</f>
        <v>72000</v>
      </c>
      <c r="AE46" s="574">
        <f>O46+V46-U46</f>
        <v>0</v>
      </c>
      <c r="AF46" s="574">
        <f>P46+X46-W46</f>
        <v>0</v>
      </c>
      <c r="AG46" s="574"/>
      <c r="AH46" s="574">
        <f>R46+Z46-Y46</f>
        <v>0</v>
      </c>
      <c r="AI46" s="574">
        <f>S46+AB46-AA46</f>
        <v>72000</v>
      </c>
      <c r="AJ46" s="574">
        <f>T46</f>
        <v>0</v>
      </c>
      <c r="AK46" s="613"/>
      <c r="AL46" s="572">
        <f t="shared" si="30"/>
        <v>60000</v>
      </c>
      <c r="AM46" s="371">
        <f>AN46+AO46+AP46+AQ46</f>
        <v>60000</v>
      </c>
      <c r="AN46" s="574">
        <f t="shared" si="43"/>
        <v>0</v>
      </c>
      <c r="AO46" s="574">
        <f t="shared" si="44"/>
        <v>0</v>
      </c>
      <c r="AP46" s="574">
        <f t="shared" si="45"/>
        <v>0</v>
      </c>
      <c r="AQ46" s="574">
        <f t="shared" si="46"/>
        <v>60000</v>
      </c>
      <c r="AR46" s="613" t="s">
        <v>512</v>
      </c>
    </row>
    <row r="47" spans="1:44" s="575" customFormat="1">
      <c r="A47" s="568" t="s">
        <v>9</v>
      </c>
      <c r="B47" s="569" t="s">
        <v>56</v>
      </c>
      <c r="C47" s="569"/>
      <c r="D47" s="589"/>
      <c r="E47" s="589"/>
      <c r="F47" s="589"/>
      <c r="G47" s="589"/>
      <c r="H47" s="572">
        <f>H48+H61</f>
        <v>67996</v>
      </c>
      <c r="I47" s="572">
        <f t="shared" ref="I47:AI47" si="54">I48+I61</f>
        <v>0</v>
      </c>
      <c r="J47" s="572">
        <f t="shared" si="54"/>
        <v>11000</v>
      </c>
      <c r="K47" s="572">
        <f t="shared" si="54"/>
        <v>0</v>
      </c>
      <c r="L47" s="572">
        <f t="shared" si="54"/>
        <v>0</v>
      </c>
      <c r="M47" s="572">
        <f t="shared" si="54"/>
        <v>34075</v>
      </c>
      <c r="N47" s="572">
        <f t="shared" si="54"/>
        <v>0</v>
      </c>
      <c r="O47" s="572">
        <f t="shared" si="54"/>
        <v>0</v>
      </c>
      <c r="P47" s="572">
        <f t="shared" si="54"/>
        <v>0</v>
      </c>
      <c r="Q47" s="572">
        <f t="shared" si="54"/>
        <v>10100</v>
      </c>
      <c r="R47" s="572">
        <f t="shared" si="54"/>
        <v>0</v>
      </c>
      <c r="S47" s="572">
        <f t="shared" si="54"/>
        <v>10100</v>
      </c>
      <c r="T47" s="572">
        <f t="shared" si="54"/>
        <v>34075</v>
      </c>
      <c r="U47" s="572">
        <f t="shared" si="54"/>
        <v>0</v>
      </c>
      <c r="V47" s="572">
        <f t="shared" si="54"/>
        <v>0</v>
      </c>
      <c r="W47" s="572">
        <f t="shared" si="54"/>
        <v>0</v>
      </c>
      <c r="X47" s="572">
        <f t="shared" si="54"/>
        <v>0</v>
      </c>
      <c r="Y47" s="572">
        <f t="shared" si="54"/>
        <v>0</v>
      </c>
      <c r="Z47" s="572">
        <f t="shared" si="54"/>
        <v>0</v>
      </c>
      <c r="AA47" s="572">
        <f t="shared" si="54"/>
        <v>0</v>
      </c>
      <c r="AB47" s="572">
        <f t="shared" si="54"/>
        <v>6800</v>
      </c>
      <c r="AC47" s="572">
        <f t="shared" si="54"/>
        <v>50975</v>
      </c>
      <c r="AD47" s="572">
        <f t="shared" si="54"/>
        <v>16900</v>
      </c>
      <c r="AE47" s="572">
        <f t="shared" si="54"/>
        <v>0</v>
      </c>
      <c r="AF47" s="572">
        <f t="shared" si="54"/>
        <v>0</v>
      </c>
      <c r="AG47" s="572">
        <f t="shared" si="54"/>
        <v>0</v>
      </c>
      <c r="AH47" s="572">
        <f t="shared" si="54"/>
        <v>0</v>
      </c>
      <c r="AI47" s="572">
        <f t="shared" si="54"/>
        <v>16900</v>
      </c>
      <c r="AJ47" s="572">
        <f t="shared" ref="AJ47:AM47" si="55">AJ48+AJ61</f>
        <v>34075</v>
      </c>
      <c r="AK47" s="572" t="e">
        <f t="shared" si="55"/>
        <v>#VALUE!</v>
      </c>
      <c r="AL47" s="572">
        <f t="shared" si="55"/>
        <v>6800</v>
      </c>
      <c r="AM47" s="371">
        <f t="shared" si="55"/>
        <v>6800</v>
      </c>
      <c r="AN47" s="572">
        <f t="shared" si="43"/>
        <v>0</v>
      </c>
      <c r="AO47" s="572">
        <f t="shared" si="44"/>
        <v>0</v>
      </c>
      <c r="AP47" s="572">
        <f t="shared" si="45"/>
        <v>0</v>
      </c>
      <c r="AQ47" s="572">
        <f t="shared" si="46"/>
        <v>6800</v>
      </c>
      <c r="AR47" s="606"/>
    </row>
    <row r="48" spans="1:44" s="584" customFormat="1">
      <c r="A48" s="580" t="s">
        <v>33</v>
      </c>
      <c r="B48" s="590" t="s">
        <v>169</v>
      </c>
      <c r="C48" s="590"/>
      <c r="D48" s="586"/>
      <c r="E48" s="586"/>
      <c r="F48" s="586"/>
      <c r="G48" s="586"/>
      <c r="H48" s="582">
        <f t="shared" ref="H48:AI48" si="56">H49+H52</f>
        <v>67996</v>
      </c>
      <c r="I48" s="582">
        <f t="shared" si="56"/>
        <v>0</v>
      </c>
      <c r="J48" s="582">
        <f t="shared" si="56"/>
        <v>11000</v>
      </c>
      <c r="K48" s="582">
        <f t="shared" si="56"/>
        <v>0</v>
      </c>
      <c r="L48" s="582">
        <f t="shared" si="56"/>
        <v>0</v>
      </c>
      <c r="M48" s="582">
        <f t="shared" si="56"/>
        <v>34075</v>
      </c>
      <c r="N48" s="582">
        <f t="shared" si="56"/>
        <v>0</v>
      </c>
      <c r="O48" s="582">
        <f t="shared" si="56"/>
        <v>0</v>
      </c>
      <c r="P48" s="582">
        <f t="shared" si="56"/>
        <v>0</v>
      </c>
      <c r="Q48" s="582">
        <f t="shared" si="56"/>
        <v>10100</v>
      </c>
      <c r="R48" s="582">
        <f t="shared" si="56"/>
        <v>0</v>
      </c>
      <c r="S48" s="582">
        <f t="shared" si="56"/>
        <v>10100</v>
      </c>
      <c r="T48" s="582">
        <f t="shared" si="56"/>
        <v>34075</v>
      </c>
      <c r="U48" s="582">
        <f t="shared" si="56"/>
        <v>0</v>
      </c>
      <c r="V48" s="582">
        <f t="shared" si="56"/>
        <v>0</v>
      </c>
      <c r="W48" s="582">
        <f t="shared" si="56"/>
        <v>0</v>
      </c>
      <c r="X48" s="582">
        <f t="shared" si="56"/>
        <v>0</v>
      </c>
      <c r="Y48" s="582">
        <f t="shared" si="56"/>
        <v>0</v>
      </c>
      <c r="Z48" s="582">
        <f t="shared" si="56"/>
        <v>0</v>
      </c>
      <c r="AA48" s="582">
        <f t="shared" si="56"/>
        <v>0</v>
      </c>
      <c r="AB48" s="582">
        <f t="shared" si="56"/>
        <v>6800</v>
      </c>
      <c r="AC48" s="582">
        <f t="shared" si="56"/>
        <v>50975</v>
      </c>
      <c r="AD48" s="582">
        <f t="shared" si="56"/>
        <v>16900</v>
      </c>
      <c r="AE48" s="582">
        <f t="shared" si="56"/>
        <v>0</v>
      </c>
      <c r="AF48" s="582">
        <f t="shared" si="56"/>
        <v>0</v>
      </c>
      <c r="AG48" s="582">
        <f t="shared" si="56"/>
        <v>0</v>
      </c>
      <c r="AH48" s="582">
        <f t="shared" si="56"/>
        <v>0</v>
      </c>
      <c r="AI48" s="582">
        <f t="shared" si="56"/>
        <v>16900</v>
      </c>
      <c r="AJ48" s="582">
        <f t="shared" ref="AJ48:AM48" si="57">AJ49+AJ52</f>
        <v>34075</v>
      </c>
      <c r="AK48" s="582" t="e">
        <f t="shared" si="57"/>
        <v>#VALUE!</v>
      </c>
      <c r="AL48" s="582">
        <f t="shared" si="57"/>
        <v>6800</v>
      </c>
      <c r="AM48" s="245">
        <f t="shared" si="57"/>
        <v>6800</v>
      </c>
      <c r="AN48" s="582">
        <f t="shared" si="43"/>
        <v>0</v>
      </c>
      <c r="AO48" s="582">
        <f t="shared" si="44"/>
        <v>0</v>
      </c>
      <c r="AP48" s="582">
        <f t="shared" si="45"/>
        <v>0</v>
      </c>
      <c r="AQ48" s="582">
        <f t="shared" si="46"/>
        <v>6800</v>
      </c>
      <c r="AR48" s="608"/>
    </row>
    <row r="49" spans="1:44" s="584" customFormat="1" ht="31.5">
      <c r="A49" s="580" t="s">
        <v>438</v>
      </c>
      <c r="B49" s="590" t="s">
        <v>216</v>
      </c>
      <c r="C49" s="590"/>
      <c r="D49" s="586"/>
      <c r="E49" s="586"/>
      <c r="F49" s="586"/>
      <c r="G49" s="586"/>
      <c r="H49" s="582">
        <f>H50</f>
        <v>58421</v>
      </c>
      <c r="I49" s="582">
        <f t="shared" ref="I49:AJ50" si="58">I50</f>
        <v>0</v>
      </c>
      <c r="J49" s="582">
        <f t="shared" si="58"/>
        <v>11000</v>
      </c>
      <c r="K49" s="582">
        <f t="shared" si="58"/>
        <v>0</v>
      </c>
      <c r="L49" s="582">
        <f t="shared" si="58"/>
        <v>0</v>
      </c>
      <c r="M49" s="582">
        <f t="shared" si="58"/>
        <v>24500</v>
      </c>
      <c r="N49" s="582">
        <f t="shared" si="58"/>
        <v>0</v>
      </c>
      <c r="O49" s="582">
        <f t="shared" si="58"/>
        <v>0</v>
      </c>
      <c r="P49" s="582">
        <f t="shared" si="58"/>
        <v>0</v>
      </c>
      <c r="Q49" s="582">
        <f t="shared" si="58"/>
        <v>5100</v>
      </c>
      <c r="R49" s="582">
        <f t="shared" si="58"/>
        <v>0</v>
      </c>
      <c r="S49" s="582">
        <f t="shared" si="58"/>
        <v>5100</v>
      </c>
      <c r="T49" s="582">
        <f t="shared" si="58"/>
        <v>24500</v>
      </c>
      <c r="U49" s="582">
        <f t="shared" si="58"/>
        <v>0</v>
      </c>
      <c r="V49" s="582">
        <f t="shared" si="58"/>
        <v>0</v>
      </c>
      <c r="W49" s="582">
        <f t="shared" si="58"/>
        <v>0</v>
      </c>
      <c r="X49" s="582">
        <f t="shared" si="58"/>
        <v>0</v>
      </c>
      <c r="Y49" s="582">
        <f t="shared" si="58"/>
        <v>0</v>
      </c>
      <c r="Z49" s="582">
        <f t="shared" si="58"/>
        <v>0</v>
      </c>
      <c r="AA49" s="582">
        <f t="shared" si="58"/>
        <v>0</v>
      </c>
      <c r="AB49" s="582">
        <f t="shared" si="58"/>
        <v>3800</v>
      </c>
      <c r="AC49" s="582">
        <f t="shared" si="58"/>
        <v>33400</v>
      </c>
      <c r="AD49" s="582">
        <f t="shared" si="58"/>
        <v>8900</v>
      </c>
      <c r="AE49" s="582">
        <f t="shared" si="58"/>
        <v>0</v>
      </c>
      <c r="AF49" s="582">
        <f t="shared" si="58"/>
        <v>0</v>
      </c>
      <c r="AG49" s="582">
        <f t="shared" si="58"/>
        <v>0</v>
      </c>
      <c r="AH49" s="582">
        <f t="shared" si="58"/>
        <v>0</v>
      </c>
      <c r="AI49" s="582">
        <f t="shared" si="58"/>
        <v>8900</v>
      </c>
      <c r="AJ49" s="582">
        <f t="shared" si="58"/>
        <v>24500</v>
      </c>
      <c r="AK49" s="582" t="str">
        <f t="shared" ref="AJ49:AM50" si="59">AK50</f>
        <v>- Đã giao vốn đợt 1: 17 tỷ đồng (NSTT);
- Bổ sung 5,1 tỷ đồng cho dự án.</v>
      </c>
      <c r="AL49" s="582">
        <f t="shared" si="59"/>
        <v>3800</v>
      </c>
      <c r="AM49" s="245">
        <f t="shared" si="59"/>
        <v>3800</v>
      </c>
      <c r="AN49" s="582">
        <f t="shared" si="43"/>
        <v>0</v>
      </c>
      <c r="AO49" s="582">
        <f t="shared" si="44"/>
        <v>0</v>
      </c>
      <c r="AP49" s="582">
        <f t="shared" si="45"/>
        <v>0</v>
      </c>
      <c r="AQ49" s="582">
        <f t="shared" si="46"/>
        <v>3800</v>
      </c>
      <c r="AR49" s="608"/>
    </row>
    <row r="50" spans="1:44" s="584" customFormat="1">
      <c r="A50" s="580"/>
      <c r="B50" s="591" t="s">
        <v>29</v>
      </c>
      <c r="C50" s="591"/>
      <c r="D50" s="586"/>
      <c r="E50" s="586"/>
      <c r="F50" s="586"/>
      <c r="G50" s="586"/>
      <c r="H50" s="582">
        <f>H51</f>
        <v>58421</v>
      </c>
      <c r="I50" s="582">
        <f t="shared" si="58"/>
        <v>0</v>
      </c>
      <c r="J50" s="582">
        <f t="shared" si="58"/>
        <v>11000</v>
      </c>
      <c r="K50" s="582">
        <f t="shared" si="58"/>
        <v>0</v>
      </c>
      <c r="L50" s="582">
        <f t="shared" si="58"/>
        <v>0</v>
      </c>
      <c r="M50" s="582">
        <f t="shared" si="58"/>
        <v>24500</v>
      </c>
      <c r="N50" s="582">
        <f t="shared" si="58"/>
        <v>0</v>
      </c>
      <c r="O50" s="582">
        <f t="shared" si="58"/>
        <v>0</v>
      </c>
      <c r="P50" s="582">
        <f t="shared" si="58"/>
        <v>0</v>
      </c>
      <c r="Q50" s="582">
        <f t="shared" si="58"/>
        <v>5100</v>
      </c>
      <c r="R50" s="582">
        <f t="shared" si="58"/>
        <v>0</v>
      </c>
      <c r="S50" s="582">
        <f t="shared" si="58"/>
        <v>5100</v>
      </c>
      <c r="T50" s="582">
        <f t="shared" si="58"/>
        <v>24500</v>
      </c>
      <c r="U50" s="582">
        <f t="shared" si="58"/>
        <v>0</v>
      </c>
      <c r="V50" s="582">
        <f t="shared" si="58"/>
        <v>0</v>
      </c>
      <c r="W50" s="582">
        <f t="shared" si="58"/>
        <v>0</v>
      </c>
      <c r="X50" s="582">
        <f t="shared" si="58"/>
        <v>0</v>
      </c>
      <c r="Y50" s="582">
        <f t="shared" si="58"/>
        <v>0</v>
      </c>
      <c r="Z50" s="582">
        <f t="shared" si="58"/>
        <v>0</v>
      </c>
      <c r="AA50" s="582">
        <f t="shared" si="58"/>
        <v>0</v>
      </c>
      <c r="AB50" s="582">
        <f t="shared" si="58"/>
        <v>3800</v>
      </c>
      <c r="AC50" s="582">
        <f t="shared" si="58"/>
        <v>33400</v>
      </c>
      <c r="AD50" s="582">
        <f t="shared" si="58"/>
        <v>8900</v>
      </c>
      <c r="AE50" s="582">
        <f t="shared" si="58"/>
        <v>0</v>
      </c>
      <c r="AF50" s="582">
        <f t="shared" si="58"/>
        <v>0</v>
      </c>
      <c r="AG50" s="582">
        <f t="shared" si="58"/>
        <v>0</v>
      </c>
      <c r="AH50" s="582">
        <f t="shared" si="58"/>
        <v>0</v>
      </c>
      <c r="AI50" s="582">
        <f t="shared" si="58"/>
        <v>8900</v>
      </c>
      <c r="AJ50" s="582">
        <f t="shared" si="59"/>
        <v>24500</v>
      </c>
      <c r="AK50" s="582" t="str">
        <f t="shared" si="59"/>
        <v>- Đã giao vốn đợt 1: 17 tỷ đồng (NSTT);
- Bổ sung 5,1 tỷ đồng cho dự án.</v>
      </c>
      <c r="AL50" s="582">
        <f t="shared" si="59"/>
        <v>3800</v>
      </c>
      <c r="AM50" s="245">
        <f t="shared" si="59"/>
        <v>3800</v>
      </c>
      <c r="AN50" s="582">
        <f t="shared" si="43"/>
        <v>0</v>
      </c>
      <c r="AO50" s="582">
        <f t="shared" si="44"/>
        <v>0</v>
      </c>
      <c r="AP50" s="582">
        <f t="shared" si="45"/>
        <v>0</v>
      </c>
      <c r="AQ50" s="582">
        <f t="shared" si="46"/>
        <v>3800</v>
      </c>
      <c r="AR50" s="608"/>
    </row>
    <row r="51" spans="1:44" s="584" customFormat="1" ht="84" customHeight="1">
      <c r="A51" s="576">
        <f>A46+1</f>
        <v>2</v>
      </c>
      <c r="B51" s="614" t="s">
        <v>257</v>
      </c>
      <c r="C51" s="614">
        <v>1</v>
      </c>
      <c r="D51" s="603" t="s">
        <v>221</v>
      </c>
      <c r="E51" s="341" t="s">
        <v>222</v>
      </c>
      <c r="F51" s="341" t="s">
        <v>260</v>
      </c>
      <c r="G51" s="612" t="s">
        <v>261</v>
      </c>
      <c r="H51" s="604">
        <v>58421</v>
      </c>
      <c r="I51" s="587"/>
      <c r="J51" s="574">
        <v>11000</v>
      </c>
      <c r="K51" s="587"/>
      <c r="L51" s="587"/>
      <c r="M51" s="595">
        <f>N51+T51</f>
        <v>24500</v>
      </c>
      <c r="N51" s="574">
        <f>O51+P51</f>
        <v>0</v>
      </c>
      <c r="O51" s="595"/>
      <c r="P51" s="595"/>
      <c r="Q51" s="595">
        <f>R51+S51</f>
        <v>5100</v>
      </c>
      <c r="R51" s="587"/>
      <c r="S51" s="615">
        <v>5100</v>
      </c>
      <c r="T51" s="595">
        <f>52500-J51-N51-17000</f>
        <v>24500</v>
      </c>
      <c r="U51" s="582"/>
      <c r="V51" s="582"/>
      <c r="W51" s="582"/>
      <c r="X51" s="582"/>
      <c r="Y51" s="582"/>
      <c r="Z51" s="582"/>
      <c r="AA51" s="582"/>
      <c r="AB51" s="582">
        <v>3800</v>
      </c>
      <c r="AC51" s="574">
        <f t="shared" ref="AC51" si="60">AD51+AJ51</f>
        <v>33400</v>
      </c>
      <c r="AD51" s="574">
        <f t="shared" ref="AD51" si="61">AE51+AF51+AH51+AI51</f>
        <v>8900</v>
      </c>
      <c r="AE51" s="574">
        <f>O51+V51-U51</f>
        <v>0</v>
      </c>
      <c r="AF51" s="574">
        <f>P51+X51-W51</f>
        <v>0</v>
      </c>
      <c r="AG51" s="574"/>
      <c r="AH51" s="574">
        <f>R51+Z51-Y51</f>
        <v>0</v>
      </c>
      <c r="AI51" s="574">
        <f>S51+AB51-AA51</f>
        <v>8900</v>
      </c>
      <c r="AJ51" s="574">
        <f>T51</f>
        <v>24500</v>
      </c>
      <c r="AK51" s="616" t="s">
        <v>265</v>
      </c>
      <c r="AL51" s="572">
        <f t="shared" si="30"/>
        <v>3800</v>
      </c>
      <c r="AM51" s="371">
        <f>AN51+AO51+AP51+AQ51</f>
        <v>3800</v>
      </c>
      <c r="AN51" s="574">
        <f t="shared" si="43"/>
        <v>0</v>
      </c>
      <c r="AO51" s="574">
        <f t="shared" si="44"/>
        <v>0</v>
      </c>
      <c r="AP51" s="574">
        <f t="shared" si="45"/>
        <v>0</v>
      </c>
      <c r="AQ51" s="574">
        <f t="shared" si="46"/>
        <v>3800</v>
      </c>
      <c r="AR51" s="617" t="s">
        <v>445</v>
      </c>
    </row>
    <row r="52" spans="1:44" s="584" customFormat="1" ht="31.5">
      <c r="A52" s="580" t="s">
        <v>507</v>
      </c>
      <c r="B52" s="590" t="s">
        <v>30</v>
      </c>
      <c r="C52" s="590"/>
      <c r="D52" s="586"/>
      <c r="E52" s="586"/>
      <c r="F52" s="586"/>
      <c r="G52" s="586"/>
      <c r="H52" s="582">
        <f>H53</f>
        <v>9575</v>
      </c>
      <c r="I52" s="582">
        <f t="shared" ref="I52:AM52" si="62">I53</f>
        <v>0</v>
      </c>
      <c r="J52" s="582">
        <f t="shared" si="62"/>
        <v>0</v>
      </c>
      <c r="K52" s="582">
        <f t="shared" si="62"/>
        <v>0</v>
      </c>
      <c r="L52" s="582">
        <f t="shared" si="62"/>
        <v>0</v>
      </c>
      <c r="M52" s="582">
        <f t="shared" si="62"/>
        <v>9575</v>
      </c>
      <c r="N52" s="582">
        <f t="shared" si="62"/>
        <v>0</v>
      </c>
      <c r="O52" s="582">
        <f t="shared" si="62"/>
        <v>0</v>
      </c>
      <c r="P52" s="582">
        <f t="shared" si="62"/>
        <v>0</v>
      </c>
      <c r="Q52" s="582">
        <f t="shared" si="62"/>
        <v>5000</v>
      </c>
      <c r="R52" s="582">
        <f t="shared" si="62"/>
        <v>0</v>
      </c>
      <c r="S52" s="582">
        <f t="shared" si="62"/>
        <v>5000</v>
      </c>
      <c r="T52" s="582">
        <f t="shared" si="62"/>
        <v>9575</v>
      </c>
      <c r="U52" s="582">
        <f t="shared" si="62"/>
        <v>0</v>
      </c>
      <c r="V52" s="582">
        <f t="shared" si="62"/>
        <v>0</v>
      </c>
      <c r="W52" s="582">
        <f t="shared" si="62"/>
        <v>0</v>
      </c>
      <c r="X52" s="582">
        <f t="shared" si="62"/>
        <v>0</v>
      </c>
      <c r="Y52" s="582">
        <f t="shared" si="62"/>
        <v>0</v>
      </c>
      <c r="Z52" s="582">
        <f t="shared" si="62"/>
        <v>0</v>
      </c>
      <c r="AA52" s="582">
        <f t="shared" si="62"/>
        <v>0</v>
      </c>
      <c r="AB52" s="582">
        <f t="shared" si="62"/>
        <v>3000</v>
      </c>
      <c r="AC52" s="582">
        <f t="shared" si="62"/>
        <v>17575</v>
      </c>
      <c r="AD52" s="582">
        <f t="shared" si="62"/>
        <v>8000</v>
      </c>
      <c r="AE52" s="582">
        <f t="shared" si="62"/>
        <v>0</v>
      </c>
      <c r="AF52" s="582">
        <f t="shared" si="62"/>
        <v>0</v>
      </c>
      <c r="AG52" s="582">
        <f t="shared" si="62"/>
        <v>0</v>
      </c>
      <c r="AH52" s="582">
        <f t="shared" si="62"/>
        <v>0</v>
      </c>
      <c r="AI52" s="582">
        <f t="shared" si="62"/>
        <v>8000</v>
      </c>
      <c r="AJ52" s="582">
        <f t="shared" si="62"/>
        <v>9575</v>
      </c>
      <c r="AK52" s="582">
        <f t="shared" si="62"/>
        <v>0</v>
      </c>
      <c r="AL52" s="582">
        <f t="shared" si="62"/>
        <v>3000</v>
      </c>
      <c r="AM52" s="245">
        <f t="shared" si="62"/>
        <v>3000</v>
      </c>
      <c r="AN52" s="582">
        <f t="shared" si="43"/>
        <v>0</v>
      </c>
      <c r="AO52" s="582">
        <f t="shared" si="44"/>
        <v>0</v>
      </c>
      <c r="AP52" s="582">
        <f t="shared" si="45"/>
        <v>0</v>
      </c>
      <c r="AQ52" s="582">
        <f t="shared" si="46"/>
        <v>3000</v>
      </c>
      <c r="AR52" s="608"/>
    </row>
    <row r="53" spans="1:44" s="584" customFormat="1">
      <c r="A53" s="580"/>
      <c r="B53" s="591" t="s">
        <v>29</v>
      </c>
      <c r="C53" s="591"/>
      <c r="D53" s="586"/>
      <c r="E53" s="586"/>
      <c r="F53" s="586"/>
      <c r="G53" s="586"/>
      <c r="H53" s="587">
        <f>SUM(H54:H60)</f>
        <v>9575</v>
      </c>
      <c r="I53" s="587">
        <f t="shared" ref="I53:AI53" si="63">SUM(I54:I60)</f>
        <v>0</v>
      </c>
      <c r="J53" s="587">
        <f t="shared" si="63"/>
        <v>0</v>
      </c>
      <c r="K53" s="587">
        <f t="shared" si="63"/>
        <v>0</v>
      </c>
      <c r="L53" s="587">
        <f t="shared" si="63"/>
        <v>0</v>
      </c>
      <c r="M53" s="587">
        <f t="shared" si="63"/>
        <v>9575</v>
      </c>
      <c r="N53" s="587">
        <f t="shared" si="63"/>
        <v>0</v>
      </c>
      <c r="O53" s="587">
        <f t="shared" si="63"/>
        <v>0</v>
      </c>
      <c r="P53" s="587">
        <f t="shared" si="63"/>
        <v>0</v>
      </c>
      <c r="Q53" s="587">
        <f t="shared" si="63"/>
        <v>5000</v>
      </c>
      <c r="R53" s="587">
        <f t="shared" si="63"/>
        <v>0</v>
      </c>
      <c r="S53" s="587">
        <f t="shared" si="63"/>
        <v>5000</v>
      </c>
      <c r="T53" s="587">
        <f t="shared" si="63"/>
        <v>9575</v>
      </c>
      <c r="U53" s="587">
        <f t="shared" si="63"/>
        <v>0</v>
      </c>
      <c r="V53" s="587">
        <f t="shared" si="63"/>
        <v>0</v>
      </c>
      <c r="W53" s="587">
        <f t="shared" si="63"/>
        <v>0</v>
      </c>
      <c r="X53" s="587">
        <f t="shared" si="63"/>
        <v>0</v>
      </c>
      <c r="Y53" s="587">
        <f t="shared" si="63"/>
        <v>0</v>
      </c>
      <c r="Z53" s="587">
        <f t="shared" si="63"/>
        <v>0</v>
      </c>
      <c r="AA53" s="587">
        <f t="shared" si="63"/>
        <v>0</v>
      </c>
      <c r="AB53" s="587">
        <f t="shared" si="63"/>
        <v>3000</v>
      </c>
      <c r="AC53" s="587">
        <f t="shared" si="63"/>
        <v>17575</v>
      </c>
      <c r="AD53" s="587">
        <f t="shared" si="63"/>
        <v>8000</v>
      </c>
      <c r="AE53" s="587">
        <f t="shared" si="63"/>
        <v>0</v>
      </c>
      <c r="AF53" s="587">
        <f t="shared" si="63"/>
        <v>0</v>
      </c>
      <c r="AG53" s="587">
        <f t="shared" si="63"/>
        <v>0</v>
      </c>
      <c r="AH53" s="587">
        <f t="shared" si="63"/>
        <v>0</v>
      </c>
      <c r="AI53" s="587">
        <f t="shared" si="63"/>
        <v>8000</v>
      </c>
      <c r="AJ53" s="587">
        <f t="shared" ref="AJ53:AM53" si="64">SUM(AJ54:AJ60)</f>
        <v>9575</v>
      </c>
      <c r="AK53" s="587">
        <f t="shared" si="64"/>
        <v>0</v>
      </c>
      <c r="AL53" s="587">
        <f t="shared" si="64"/>
        <v>3000</v>
      </c>
      <c r="AM53" s="235">
        <f t="shared" si="64"/>
        <v>3000</v>
      </c>
      <c r="AN53" s="582">
        <f t="shared" si="43"/>
        <v>0</v>
      </c>
      <c r="AO53" s="582">
        <f t="shared" si="44"/>
        <v>0</v>
      </c>
      <c r="AP53" s="582">
        <f t="shared" si="45"/>
        <v>0</v>
      </c>
      <c r="AQ53" s="582">
        <f t="shared" si="46"/>
        <v>3000</v>
      </c>
      <c r="AR53" s="608"/>
    </row>
    <row r="54" spans="1:44" s="584" customFormat="1" ht="53.25" hidden="1" customHeight="1">
      <c r="A54" s="618"/>
      <c r="B54" s="619"/>
      <c r="C54" s="619"/>
      <c r="D54" s="603"/>
      <c r="E54" s="621"/>
      <c r="F54" s="341"/>
      <c r="G54" s="605"/>
      <c r="H54" s="574"/>
      <c r="I54" s="587"/>
      <c r="J54" s="595"/>
      <c r="K54" s="595"/>
      <c r="L54" s="595"/>
      <c r="M54" s="595"/>
      <c r="N54" s="574"/>
      <c r="O54" s="595"/>
      <c r="P54" s="595"/>
      <c r="Q54" s="595"/>
      <c r="R54" s="595"/>
      <c r="S54" s="595"/>
      <c r="T54" s="595"/>
      <c r="U54" s="574"/>
      <c r="V54" s="574"/>
      <c r="W54" s="574"/>
      <c r="X54" s="574"/>
      <c r="Y54" s="574"/>
      <c r="Z54" s="574"/>
      <c r="AA54" s="574"/>
      <c r="AB54" s="574"/>
      <c r="AC54" s="574"/>
      <c r="AD54" s="574"/>
      <c r="AE54" s="574"/>
      <c r="AF54" s="574"/>
      <c r="AG54" s="574"/>
      <c r="AH54" s="574"/>
      <c r="AI54" s="574"/>
      <c r="AJ54" s="574"/>
      <c r="AK54" s="616"/>
      <c r="AL54" s="572"/>
      <c r="AM54" s="371"/>
      <c r="AN54" s="574"/>
      <c r="AO54" s="574"/>
      <c r="AP54" s="574"/>
      <c r="AQ54" s="574"/>
      <c r="AR54" s="616"/>
    </row>
    <row r="55" spans="1:44" s="584" customFormat="1" ht="54" hidden="1" customHeight="1">
      <c r="A55" s="618"/>
      <c r="B55" s="620"/>
      <c r="C55" s="620"/>
      <c r="D55" s="395"/>
      <c r="E55" s="621"/>
      <c r="F55" s="396"/>
      <c r="G55" s="397"/>
      <c r="H55" s="604"/>
      <c r="I55" s="587"/>
      <c r="J55" s="595"/>
      <c r="K55" s="595"/>
      <c r="L55" s="595"/>
      <c r="M55" s="595"/>
      <c r="N55" s="574"/>
      <c r="O55" s="595"/>
      <c r="P55" s="595"/>
      <c r="Q55" s="595"/>
      <c r="R55" s="595"/>
      <c r="S55" s="622"/>
      <c r="T55" s="595"/>
      <c r="U55" s="574"/>
      <c r="V55" s="574"/>
      <c r="W55" s="574"/>
      <c r="X55" s="574"/>
      <c r="Y55" s="574"/>
      <c r="Z55" s="574"/>
      <c r="AA55" s="574"/>
      <c r="AB55" s="574"/>
      <c r="AC55" s="574"/>
      <c r="AD55" s="574"/>
      <c r="AE55" s="574"/>
      <c r="AF55" s="574"/>
      <c r="AG55" s="574"/>
      <c r="AH55" s="574"/>
      <c r="AI55" s="574"/>
      <c r="AJ55" s="574"/>
      <c r="AK55" s="616"/>
      <c r="AL55" s="572"/>
      <c r="AM55" s="371"/>
      <c r="AN55" s="574"/>
      <c r="AO55" s="574"/>
      <c r="AP55" s="574"/>
      <c r="AQ55" s="574"/>
      <c r="AR55" s="623"/>
    </row>
    <row r="56" spans="1:44" s="584" customFormat="1" ht="54" hidden="1" customHeight="1">
      <c r="A56" s="618"/>
      <c r="B56" s="620"/>
      <c r="C56" s="620"/>
      <c r="D56" s="395"/>
      <c r="E56" s="621"/>
      <c r="F56" s="396"/>
      <c r="G56" s="397"/>
      <c r="H56" s="604"/>
      <c r="I56" s="587"/>
      <c r="J56" s="595"/>
      <c r="K56" s="595"/>
      <c r="L56" s="595"/>
      <c r="M56" s="595"/>
      <c r="N56" s="574"/>
      <c r="O56" s="595"/>
      <c r="P56" s="595"/>
      <c r="Q56" s="595"/>
      <c r="R56" s="595"/>
      <c r="S56" s="622"/>
      <c r="T56" s="595"/>
      <c r="U56" s="574"/>
      <c r="V56" s="574"/>
      <c r="W56" s="574"/>
      <c r="X56" s="574"/>
      <c r="Y56" s="574"/>
      <c r="Z56" s="574"/>
      <c r="AA56" s="574"/>
      <c r="AB56" s="574"/>
      <c r="AC56" s="574"/>
      <c r="AD56" s="574"/>
      <c r="AE56" s="574"/>
      <c r="AF56" s="574"/>
      <c r="AG56" s="574"/>
      <c r="AH56" s="574"/>
      <c r="AI56" s="574"/>
      <c r="AJ56" s="574"/>
      <c r="AK56" s="616"/>
      <c r="AL56" s="572"/>
      <c r="AM56" s="371"/>
      <c r="AN56" s="574"/>
      <c r="AO56" s="574"/>
      <c r="AP56" s="574"/>
      <c r="AQ56" s="574"/>
      <c r="AR56" s="623"/>
    </row>
    <row r="57" spans="1:44" s="624" customFormat="1" ht="67.5" hidden="1" customHeight="1">
      <c r="A57" s="618"/>
      <c r="B57" s="619"/>
      <c r="C57" s="619"/>
      <c r="D57" s="603"/>
      <c r="E57" s="341"/>
      <c r="F57" s="341"/>
      <c r="G57" s="612"/>
      <c r="H57" s="604"/>
      <c r="I57" s="587"/>
      <c r="J57" s="595"/>
      <c r="K57" s="595"/>
      <c r="L57" s="595"/>
      <c r="M57" s="595"/>
      <c r="N57" s="574"/>
      <c r="O57" s="595"/>
      <c r="P57" s="595"/>
      <c r="Q57" s="595"/>
      <c r="R57" s="595"/>
      <c r="S57" s="595"/>
      <c r="T57" s="595"/>
      <c r="U57" s="574"/>
      <c r="V57" s="574"/>
      <c r="W57" s="574"/>
      <c r="X57" s="574"/>
      <c r="Y57" s="574"/>
      <c r="Z57" s="574"/>
      <c r="AA57" s="574"/>
      <c r="AB57" s="574"/>
      <c r="AC57" s="574"/>
      <c r="AD57" s="574"/>
      <c r="AE57" s="574"/>
      <c r="AF57" s="574"/>
      <c r="AG57" s="574"/>
      <c r="AH57" s="574"/>
      <c r="AI57" s="574"/>
      <c r="AJ57" s="574"/>
      <c r="AK57" s="616"/>
      <c r="AL57" s="572"/>
      <c r="AM57" s="371"/>
      <c r="AN57" s="574"/>
      <c r="AO57" s="574"/>
      <c r="AP57" s="574"/>
      <c r="AQ57" s="574"/>
      <c r="AR57" s="659"/>
    </row>
    <row r="58" spans="1:44" s="584" customFormat="1" ht="66" customHeight="1">
      <c r="A58" s="618">
        <f t="shared" ref="A58" si="65">A57+1</f>
        <v>1</v>
      </c>
      <c r="B58" s="614" t="s">
        <v>269</v>
      </c>
      <c r="C58" s="614">
        <v>1</v>
      </c>
      <c r="D58" s="603" t="s">
        <v>221</v>
      </c>
      <c r="E58" s="341" t="s">
        <v>222</v>
      </c>
      <c r="F58" s="621" t="s">
        <v>235</v>
      </c>
      <c r="G58" s="612" t="s">
        <v>270</v>
      </c>
      <c r="H58" s="604">
        <v>9575</v>
      </c>
      <c r="I58" s="587"/>
      <c r="J58" s="595">
        <v>0</v>
      </c>
      <c r="K58" s="595"/>
      <c r="L58" s="595"/>
      <c r="M58" s="595">
        <f>N58+T58</f>
        <v>9575</v>
      </c>
      <c r="N58" s="574">
        <f>O58+P58</f>
        <v>0</v>
      </c>
      <c r="O58" s="595"/>
      <c r="P58" s="595"/>
      <c r="Q58" s="595">
        <f>R58+S58</f>
        <v>5000</v>
      </c>
      <c r="R58" s="595"/>
      <c r="S58" s="595">
        <v>5000</v>
      </c>
      <c r="T58" s="595">
        <f>H58-N58</f>
        <v>9575</v>
      </c>
      <c r="U58" s="574"/>
      <c r="V58" s="574"/>
      <c r="W58" s="574"/>
      <c r="X58" s="574"/>
      <c r="Y58" s="574"/>
      <c r="Z58" s="574"/>
      <c r="AA58" s="574"/>
      <c r="AB58" s="574">
        <v>3000</v>
      </c>
      <c r="AC58" s="574">
        <f t="shared" ref="AC58" si="66">AD58+AJ58</f>
        <v>17575</v>
      </c>
      <c r="AD58" s="574">
        <f t="shared" ref="AD58" si="67">AE58+AF58+AH58+AI58</f>
        <v>8000</v>
      </c>
      <c r="AE58" s="574">
        <f>O58+V58-U58</f>
        <v>0</v>
      </c>
      <c r="AF58" s="574">
        <f>P58+X58-W58</f>
        <v>0</v>
      </c>
      <c r="AG58" s="574"/>
      <c r="AH58" s="574">
        <f>R58+Z58-Y58</f>
        <v>0</v>
      </c>
      <c r="AI58" s="574">
        <f>S58+AB58-AA58</f>
        <v>8000</v>
      </c>
      <c r="AJ58" s="574">
        <f>T58</f>
        <v>9575</v>
      </c>
      <c r="AK58" s="617"/>
      <c r="AL58" s="572">
        <f t="shared" si="30"/>
        <v>3000</v>
      </c>
      <c r="AM58" s="371">
        <f>AN58+AO58+AP58+AQ58</f>
        <v>3000</v>
      </c>
      <c r="AN58" s="574">
        <f>AE58-O58</f>
        <v>0</v>
      </c>
      <c r="AO58" s="574">
        <f>AF58-P58</f>
        <v>0</v>
      </c>
      <c r="AP58" s="574">
        <f>AH58-R58</f>
        <v>0</v>
      </c>
      <c r="AQ58" s="574">
        <f>AI58-S58</f>
        <v>3000</v>
      </c>
      <c r="AR58" s="617" t="s">
        <v>447</v>
      </c>
    </row>
    <row r="59" spans="1:44" s="584" customFormat="1" ht="66" hidden="1" customHeight="1">
      <c r="A59" s="618"/>
      <c r="B59" s="614"/>
      <c r="C59" s="614"/>
      <c r="D59" s="603"/>
      <c r="E59" s="621"/>
      <c r="F59" s="621"/>
      <c r="G59" s="612"/>
      <c r="H59" s="625"/>
      <c r="I59" s="587"/>
      <c r="J59" s="595"/>
      <c r="K59" s="595"/>
      <c r="L59" s="595"/>
      <c r="M59" s="595"/>
      <c r="N59" s="574"/>
      <c r="O59" s="595"/>
      <c r="P59" s="595"/>
      <c r="Q59" s="595"/>
      <c r="R59" s="595"/>
      <c r="S59" s="625"/>
      <c r="T59" s="595"/>
      <c r="U59" s="574"/>
      <c r="V59" s="574"/>
      <c r="W59" s="574"/>
      <c r="X59" s="574"/>
      <c r="Y59" s="574"/>
      <c r="Z59" s="574"/>
      <c r="AA59" s="574"/>
      <c r="AB59" s="574"/>
      <c r="AC59" s="574"/>
      <c r="AD59" s="574"/>
      <c r="AE59" s="574"/>
      <c r="AF59" s="574"/>
      <c r="AG59" s="574"/>
      <c r="AH59" s="574"/>
      <c r="AI59" s="574"/>
      <c r="AJ59" s="574"/>
      <c r="AK59" s="341"/>
      <c r="AL59" s="572"/>
      <c r="AM59" s="371"/>
      <c r="AN59" s="574"/>
      <c r="AO59" s="574"/>
      <c r="AP59" s="574"/>
      <c r="AQ59" s="574"/>
      <c r="AR59" s="626"/>
    </row>
    <row r="60" spans="1:44" s="584" customFormat="1" ht="51.6" hidden="1" customHeight="1">
      <c r="A60" s="618"/>
      <c r="B60" s="614"/>
      <c r="C60" s="614"/>
      <c r="D60" s="603"/>
      <c r="E60" s="621"/>
      <c r="F60" s="621"/>
      <c r="G60" s="612"/>
      <c r="H60" s="625"/>
      <c r="I60" s="587"/>
      <c r="J60" s="595"/>
      <c r="K60" s="595"/>
      <c r="L60" s="595"/>
      <c r="M60" s="595"/>
      <c r="N60" s="574"/>
      <c r="O60" s="595"/>
      <c r="P60" s="595"/>
      <c r="Q60" s="595"/>
      <c r="R60" s="595"/>
      <c r="S60" s="625"/>
      <c r="T60" s="595"/>
      <c r="U60" s="574"/>
      <c r="V60" s="574"/>
      <c r="W60" s="574"/>
      <c r="X60" s="574"/>
      <c r="Y60" s="574"/>
      <c r="Z60" s="574"/>
      <c r="AA60" s="574"/>
      <c r="AB60" s="574"/>
      <c r="AC60" s="574"/>
      <c r="AD60" s="574"/>
      <c r="AE60" s="574"/>
      <c r="AF60" s="574"/>
      <c r="AG60" s="574"/>
      <c r="AH60" s="574"/>
      <c r="AI60" s="574"/>
      <c r="AJ60" s="574"/>
      <c r="AK60" s="341"/>
      <c r="AL60" s="572"/>
      <c r="AM60" s="371"/>
      <c r="AN60" s="574"/>
      <c r="AO60" s="574"/>
      <c r="AP60" s="574"/>
      <c r="AQ60" s="574"/>
      <c r="AR60" s="341"/>
    </row>
    <row r="61" spans="1:44" s="584" customFormat="1">
      <c r="A61" s="580" t="s">
        <v>34</v>
      </c>
      <c r="B61" s="590" t="s">
        <v>239</v>
      </c>
      <c r="C61" s="590"/>
      <c r="D61" s="586"/>
      <c r="E61" s="586"/>
      <c r="F61" s="586"/>
      <c r="G61" s="586"/>
      <c r="H61" s="582">
        <f>H62</f>
        <v>0</v>
      </c>
      <c r="I61" s="582">
        <f t="shared" ref="I61:AJ62" si="68">I62</f>
        <v>0</v>
      </c>
      <c r="J61" s="582">
        <f t="shared" si="68"/>
        <v>0</v>
      </c>
      <c r="K61" s="582">
        <f t="shared" si="68"/>
        <v>0</v>
      </c>
      <c r="L61" s="582">
        <f t="shared" si="68"/>
        <v>0</v>
      </c>
      <c r="M61" s="582">
        <f t="shared" si="68"/>
        <v>0</v>
      </c>
      <c r="N61" s="582">
        <f t="shared" si="68"/>
        <v>0</v>
      </c>
      <c r="O61" s="582">
        <f t="shared" si="68"/>
        <v>0</v>
      </c>
      <c r="P61" s="582">
        <f t="shared" si="68"/>
        <v>0</v>
      </c>
      <c r="Q61" s="582">
        <f t="shared" si="68"/>
        <v>0</v>
      </c>
      <c r="R61" s="582">
        <f t="shared" si="68"/>
        <v>0</v>
      </c>
      <c r="S61" s="582">
        <f t="shared" si="68"/>
        <v>0</v>
      </c>
      <c r="T61" s="582">
        <f t="shared" si="68"/>
        <v>0</v>
      </c>
      <c r="U61" s="582">
        <f t="shared" si="68"/>
        <v>0</v>
      </c>
      <c r="V61" s="582">
        <f t="shared" si="68"/>
        <v>0</v>
      </c>
      <c r="W61" s="582">
        <f t="shared" si="68"/>
        <v>0</v>
      </c>
      <c r="X61" s="582">
        <f t="shared" si="68"/>
        <v>0</v>
      </c>
      <c r="Y61" s="582">
        <f t="shared" si="68"/>
        <v>0</v>
      </c>
      <c r="Z61" s="582">
        <f t="shared" si="68"/>
        <v>0</v>
      </c>
      <c r="AA61" s="582">
        <f t="shared" si="68"/>
        <v>0</v>
      </c>
      <c r="AB61" s="582">
        <f t="shared" si="68"/>
        <v>0</v>
      </c>
      <c r="AC61" s="582">
        <f t="shared" si="68"/>
        <v>0</v>
      </c>
      <c r="AD61" s="582">
        <f t="shared" si="68"/>
        <v>0</v>
      </c>
      <c r="AE61" s="582">
        <f t="shared" si="68"/>
        <v>0</v>
      </c>
      <c r="AF61" s="582">
        <f t="shared" si="68"/>
        <v>0</v>
      </c>
      <c r="AG61" s="582">
        <f t="shared" si="68"/>
        <v>0</v>
      </c>
      <c r="AH61" s="582">
        <f t="shared" si="68"/>
        <v>0</v>
      </c>
      <c r="AI61" s="582">
        <f t="shared" si="68"/>
        <v>0</v>
      </c>
      <c r="AJ61" s="582">
        <f t="shared" si="68"/>
        <v>0</v>
      </c>
      <c r="AK61" s="582">
        <f t="shared" ref="AJ61:AM62" si="69">AK62</f>
        <v>0</v>
      </c>
      <c r="AL61" s="582">
        <f t="shared" si="69"/>
        <v>0</v>
      </c>
      <c r="AM61" s="245">
        <f t="shared" si="69"/>
        <v>0</v>
      </c>
      <c r="AN61" s="582">
        <f t="shared" ref="AN61:AO63" si="70">AE61-O61</f>
        <v>0</v>
      </c>
      <c r="AO61" s="582">
        <f t="shared" si="70"/>
        <v>0</v>
      </c>
      <c r="AP61" s="582">
        <f t="shared" ref="AP61:AQ63" si="71">AH61-R61</f>
        <v>0</v>
      </c>
      <c r="AQ61" s="582">
        <f t="shared" si="71"/>
        <v>0</v>
      </c>
      <c r="AR61" s="608"/>
    </row>
    <row r="62" spans="1:44" s="584" customFormat="1" ht="31.5">
      <c r="A62" s="580" t="s">
        <v>435</v>
      </c>
      <c r="B62" s="590" t="s">
        <v>30</v>
      </c>
      <c r="C62" s="590"/>
      <c r="D62" s="586"/>
      <c r="E62" s="586"/>
      <c r="F62" s="586"/>
      <c r="G62" s="586"/>
      <c r="H62" s="582">
        <f>H63</f>
        <v>0</v>
      </c>
      <c r="I62" s="582">
        <f t="shared" si="68"/>
        <v>0</v>
      </c>
      <c r="J62" s="582">
        <f t="shared" si="68"/>
        <v>0</v>
      </c>
      <c r="K62" s="582">
        <f t="shared" si="68"/>
        <v>0</v>
      </c>
      <c r="L62" s="582">
        <f t="shared" si="68"/>
        <v>0</v>
      </c>
      <c r="M62" s="582">
        <f t="shared" si="68"/>
        <v>0</v>
      </c>
      <c r="N62" s="582">
        <f t="shared" si="68"/>
        <v>0</v>
      </c>
      <c r="O62" s="582">
        <f t="shared" si="68"/>
        <v>0</v>
      </c>
      <c r="P62" s="582">
        <f t="shared" si="68"/>
        <v>0</v>
      </c>
      <c r="Q62" s="582">
        <f t="shared" si="68"/>
        <v>0</v>
      </c>
      <c r="R62" s="582">
        <f t="shared" si="68"/>
        <v>0</v>
      </c>
      <c r="S62" s="582">
        <f t="shared" si="68"/>
        <v>0</v>
      </c>
      <c r="T62" s="582">
        <f t="shared" si="68"/>
        <v>0</v>
      </c>
      <c r="U62" s="582">
        <f t="shared" si="68"/>
        <v>0</v>
      </c>
      <c r="V62" s="582">
        <f t="shared" si="68"/>
        <v>0</v>
      </c>
      <c r="W62" s="582">
        <f t="shared" si="68"/>
        <v>0</v>
      </c>
      <c r="X62" s="582">
        <f t="shared" si="68"/>
        <v>0</v>
      </c>
      <c r="Y62" s="582">
        <f t="shared" si="68"/>
        <v>0</v>
      </c>
      <c r="Z62" s="582">
        <f t="shared" si="68"/>
        <v>0</v>
      </c>
      <c r="AA62" s="582">
        <f t="shared" si="68"/>
        <v>0</v>
      </c>
      <c r="AB62" s="582">
        <f t="shared" si="68"/>
        <v>0</v>
      </c>
      <c r="AC62" s="582">
        <f t="shared" si="68"/>
        <v>0</v>
      </c>
      <c r="AD62" s="582">
        <f t="shared" si="68"/>
        <v>0</v>
      </c>
      <c r="AE62" s="582">
        <f t="shared" si="68"/>
        <v>0</v>
      </c>
      <c r="AF62" s="582">
        <f t="shared" si="68"/>
        <v>0</v>
      </c>
      <c r="AG62" s="582">
        <f t="shared" si="68"/>
        <v>0</v>
      </c>
      <c r="AH62" s="582">
        <f t="shared" si="68"/>
        <v>0</v>
      </c>
      <c r="AI62" s="582">
        <f t="shared" si="68"/>
        <v>0</v>
      </c>
      <c r="AJ62" s="582">
        <f t="shared" si="69"/>
        <v>0</v>
      </c>
      <c r="AK62" s="582">
        <f t="shared" si="69"/>
        <v>0</v>
      </c>
      <c r="AL62" s="582">
        <f t="shared" si="69"/>
        <v>0</v>
      </c>
      <c r="AM62" s="245">
        <f t="shared" si="69"/>
        <v>0</v>
      </c>
      <c r="AN62" s="582">
        <f t="shared" si="70"/>
        <v>0</v>
      </c>
      <c r="AO62" s="582">
        <f t="shared" si="70"/>
        <v>0</v>
      </c>
      <c r="AP62" s="582">
        <f t="shared" si="71"/>
        <v>0</v>
      </c>
      <c r="AQ62" s="582">
        <f t="shared" si="71"/>
        <v>0</v>
      </c>
      <c r="AR62" s="608"/>
    </row>
    <row r="63" spans="1:44" s="584" customFormat="1">
      <c r="A63" s="580"/>
      <c r="B63" s="591" t="s">
        <v>29</v>
      </c>
      <c r="C63" s="591"/>
      <c r="D63" s="586"/>
      <c r="E63" s="586"/>
      <c r="F63" s="586"/>
      <c r="G63" s="586"/>
      <c r="H63" s="582">
        <f>SUM(H64:H66)</f>
        <v>0</v>
      </c>
      <c r="I63" s="582">
        <f t="shared" ref="I63:AI63" si="72">SUM(I64:I66)</f>
        <v>0</v>
      </c>
      <c r="J63" s="582">
        <f t="shared" si="72"/>
        <v>0</v>
      </c>
      <c r="K63" s="582">
        <f t="shared" si="72"/>
        <v>0</v>
      </c>
      <c r="L63" s="582">
        <f t="shared" si="72"/>
        <v>0</v>
      </c>
      <c r="M63" s="582">
        <f t="shared" si="72"/>
        <v>0</v>
      </c>
      <c r="N63" s="582">
        <f t="shared" si="72"/>
        <v>0</v>
      </c>
      <c r="O63" s="582">
        <f t="shared" si="72"/>
        <v>0</v>
      </c>
      <c r="P63" s="582">
        <f t="shared" si="72"/>
        <v>0</v>
      </c>
      <c r="Q63" s="582">
        <f t="shared" si="72"/>
        <v>0</v>
      </c>
      <c r="R63" s="582">
        <f t="shared" si="72"/>
        <v>0</v>
      </c>
      <c r="S63" s="582">
        <f t="shared" si="72"/>
        <v>0</v>
      </c>
      <c r="T63" s="582">
        <f t="shared" si="72"/>
        <v>0</v>
      </c>
      <c r="U63" s="582">
        <f t="shared" si="72"/>
        <v>0</v>
      </c>
      <c r="V63" s="582">
        <f t="shared" si="72"/>
        <v>0</v>
      </c>
      <c r="W63" s="582">
        <f t="shared" si="72"/>
        <v>0</v>
      </c>
      <c r="X63" s="582">
        <f t="shared" si="72"/>
        <v>0</v>
      </c>
      <c r="Y63" s="582">
        <f t="shared" si="72"/>
        <v>0</v>
      </c>
      <c r="Z63" s="582">
        <f t="shared" si="72"/>
        <v>0</v>
      </c>
      <c r="AA63" s="582">
        <f t="shared" si="72"/>
        <v>0</v>
      </c>
      <c r="AB63" s="582">
        <f t="shared" si="72"/>
        <v>0</v>
      </c>
      <c r="AC63" s="582">
        <f t="shared" si="72"/>
        <v>0</v>
      </c>
      <c r="AD63" s="582">
        <f t="shared" si="72"/>
        <v>0</v>
      </c>
      <c r="AE63" s="582">
        <f t="shared" si="72"/>
        <v>0</v>
      </c>
      <c r="AF63" s="582">
        <f t="shared" si="72"/>
        <v>0</v>
      </c>
      <c r="AG63" s="582">
        <f t="shared" si="72"/>
        <v>0</v>
      </c>
      <c r="AH63" s="582">
        <f t="shared" si="72"/>
        <v>0</v>
      </c>
      <c r="AI63" s="582">
        <f t="shared" si="72"/>
        <v>0</v>
      </c>
      <c r="AJ63" s="582">
        <f t="shared" ref="AJ63:AM63" si="73">SUM(AJ64:AJ66)</f>
        <v>0</v>
      </c>
      <c r="AK63" s="582">
        <f t="shared" si="73"/>
        <v>0</v>
      </c>
      <c r="AL63" s="582">
        <f t="shared" si="73"/>
        <v>0</v>
      </c>
      <c r="AM63" s="245">
        <f t="shared" si="73"/>
        <v>0</v>
      </c>
      <c r="AN63" s="582">
        <f t="shared" si="70"/>
        <v>0</v>
      </c>
      <c r="AO63" s="582">
        <f t="shared" si="70"/>
        <v>0</v>
      </c>
      <c r="AP63" s="582">
        <f t="shared" si="71"/>
        <v>0</v>
      </c>
      <c r="AQ63" s="582">
        <f t="shared" si="71"/>
        <v>0</v>
      </c>
      <c r="AR63" s="608"/>
    </row>
    <row r="64" spans="1:44" s="584" customFormat="1" ht="16.5" hidden="1">
      <c r="A64" s="576"/>
      <c r="B64" s="614"/>
      <c r="C64" s="614"/>
      <c r="D64" s="341"/>
      <c r="E64" s="341"/>
      <c r="F64" s="341"/>
      <c r="G64" s="612"/>
      <c r="H64" s="604"/>
      <c r="I64" s="587"/>
      <c r="J64" s="587"/>
      <c r="K64" s="587"/>
      <c r="L64" s="587"/>
      <c r="M64" s="595"/>
      <c r="N64" s="574"/>
      <c r="O64" s="595"/>
      <c r="P64" s="595"/>
      <c r="Q64" s="595"/>
      <c r="R64" s="615"/>
      <c r="S64" s="587"/>
      <c r="T64" s="595"/>
      <c r="U64" s="582"/>
      <c r="V64" s="582"/>
      <c r="W64" s="582"/>
      <c r="X64" s="582"/>
      <c r="Y64" s="582"/>
      <c r="Z64" s="582"/>
      <c r="AA64" s="582"/>
      <c r="AB64" s="582"/>
      <c r="AC64" s="582"/>
      <c r="AD64" s="574"/>
      <c r="AE64" s="574"/>
      <c r="AF64" s="574"/>
      <c r="AG64" s="574"/>
      <c r="AH64" s="574"/>
      <c r="AI64" s="574"/>
      <c r="AJ64" s="574"/>
      <c r="AK64" s="574"/>
      <c r="AL64" s="574"/>
      <c r="AM64" s="246"/>
      <c r="AN64" s="574"/>
      <c r="AO64" s="574"/>
      <c r="AP64" s="574"/>
      <c r="AQ64" s="574"/>
      <c r="AR64" s="627"/>
    </row>
    <row r="65" spans="1:189" s="584" customFormat="1" ht="16.5" hidden="1">
      <c r="A65" s="576"/>
      <c r="B65" s="614"/>
      <c r="C65" s="614"/>
      <c r="D65" s="341"/>
      <c r="E65" s="341"/>
      <c r="F65" s="341"/>
      <c r="G65" s="612"/>
      <c r="H65" s="604"/>
      <c r="I65" s="587"/>
      <c r="J65" s="587"/>
      <c r="K65" s="587"/>
      <c r="L65" s="587"/>
      <c r="M65" s="595"/>
      <c r="N65" s="574"/>
      <c r="O65" s="595"/>
      <c r="P65" s="595"/>
      <c r="Q65" s="595"/>
      <c r="R65" s="615"/>
      <c r="S65" s="587"/>
      <c r="T65" s="595"/>
      <c r="U65" s="582"/>
      <c r="V65" s="582"/>
      <c r="W65" s="582"/>
      <c r="X65" s="582"/>
      <c r="Y65" s="582"/>
      <c r="Z65" s="582"/>
      <c r="AA65" s="582"/>
      <c r="AB65" s="582"/>
      <c r="AC65" s="582"/>
      <c r="AD65" s="574"/>
      <c r="AE65" s="574"/>
      <c r="AF65" s="574"/>
      <c r="AG65" s="574"/>
      <c r="AH65" s="574"/>
      <c r="AI65" s="574"/>
      <c r="AJ65" s="574"/>
      <c r="AK65" s="574"/>
      <c r="AL65" s="574"/>
      <c r="AM65" s="246"/>
      <c r="AN65" s="574"/>
      <c r="AO65" s="574"/>
      <c r="AP65" s="574"/>
      <c r="AQ65" s="574"/>
      <c r="AR65" s="627"/>
    </row>
    <row r="66" spans="1:189" s="584" customFormat="1" ht="16.5" hidden="1">
      <c r="A66" s="576"/>
      <c r="B66" s="614"/>
      <c r="C66" s="614"/>
      <c r="D66" s="341"/>
      <c r="E66" s="341"/>
      <c r="F66" s="341"/>
      <c r="G66" s="612"/>
      <c r="H66" s="604"/>
      <c r="I66" s="587"/>
      <c r="J66" s="587"/>
      <c r="K66" s="587"/>
      <c r="L66" s="587"/>
      <c r="M66" s="595"/>
      <c r="N66" s="574"/>
      <c r="O66" s="595"/>
      <c r="P66" s="595"/>
      <c r="Q66" s="595"/>
      <c r="R66" s="615"/>
      <c r="S66" s="587"/>
      <c r="T66" s="595"/>
      <c r="U66" s="582"/>
      <c r="V66" s="582"/>
      <c r="W66" s="582"/>
      <c r="X66" s="582"/>
      <c r="Y66" s="582"/>
      <c r="Z66" s="582"/>
      <c r="AA66" s="582"/>
      <c r="AB66" s="582"/>
      <c r="AC66" s="582"/>
      <c r="AD66" s="574"/>
      <c r="AE66" s="574"/>
      <c r="AF66" s="574"/>
      <c r="AG66" s="574"/>
      <c r="AH66" s="574"/>
      <c r="AI66" s="574"/>
      <c r="AJ66" s="574"/>
      <c r="AK66" s="574"/>
      <c r="AL66" s="574"/>
      <c r="AM66" s="246"/>
      <c r="AN66" s="574"/>
      <c r="AO66" s="574"/>
      <c r="AP66" s="574"/>
      <c r="AQ66" s="574"/>
      <c r="AR66" s="627"/>
    </row>
    <row r="67" spans="1:189" s="573" customFormat="1" ht="31.5">
      <c r="A67" s="568" t="s">
        <v>12</v>
      </c>
      <c r="B67" s="628" t="s">
        <v>439</v>
      </c>
      <c r="C67" s="628"/>
      <c r="D67" s="629"/>
      <c r="E67" s="630"/>
      <c r="F67" s="589"/>
      <c r="G67" s="631"/>
      <c r="H67" s="632">
        <f>H74+H68+H84+H95+H118</f>
        <v>1374597</v>
      </c>
      <c r="I67" s="632">
        <f t="shared" ref="I67:AQ67" si="74">I74+I68+I84+I95+I118</f>
        <v>40000</v>
      </c>
      <c r="J67" s="632">
        <f t="shared" si="74"/>
        <v>133000</v>
      </c>
      <c r="K67" s="632">
        <f t="shared" si="74"/>
        <v>0</v>
      </c>
      <c r="L67" s="632">
        <f t="shared" si="74"/>
        <v>0</v>
      </c>
      <c r="M67" s="632">
        <f t="shared" si="74"/>
        <v>683700</v>
      </c>
      <c r="N67" s="632">
        <f t="shared" si="74"/>
        <v>231700</v>
      </c>
      <c r="O67" s="632">
        <f t="shared" si="74"/>
        <v>119000</v>
      </c>
      <c r="P67" s="632">
        <f t="shared" si="74"/>
        <v>112700</v>
      </c>
      <c r="Q67" s="632">
        <f t="shared" si="74"/>
        <v>0</v>
      </c>
      <c r="R67" s="632">
        <f t="shared" si="74"/>
        <v>0</v>
      </c>
      <c r="S67" s="632">
        <f t="shared" si="74"/>
        <v>0</v>
      </c>
      <c r="T67" s="632">
        <f t="shared" si="74"/>
        <v>590200</v>
      </c>
      <c r="U67" s="632">
        <f t="shared" si="74"/>
        <v>0</v>
      </c>
      <c r="V67" s="632">
        <f t="shared" si="74"/>
        <v>87000</v>
      </c>
      <c r="W67" s="632">
        <f t="shared" si="74"/>
        <v>0</v>
      </c>
      <c r="X67" s="632">
        <f t="shared" si="74"/>
        <v>11744</v>
      </c>
      <c r="Y67" s="632">
        <f t="shared" si="74"/>
        <v>0</v>
      </c>
      <c r="Z67" s="632">
        <f t="shared" si="74"/>
        <v>0</v>
      </c>
      <c r="AA67" s="632">
        <f t="shared" si="74"/>
        <v>0</v>
      </c>
      <c r="AB67" s="632">
        <f t="shared" si="74"/>
        <v>34156</v>
      </c>
      <c r="AC67" s="632">
        <f t="shared" si="74"/>
        <v>0</v>
      </c>
      <c r="AD67" s="632">
        <f t="shared" si="74"/>
        <v>423917</v>
      </c>
      <c r="AE67" s="632">
        <f t="shared" si="74"/>
        <v>206000</v>
      </c>
      <c r="AF67" s="632">
        <f t="shared" si="74"/>
        <v>183761</v>
      </c>
      <c r="AG67" s="632">
        <f t="shared" si="74"/>
        <v>0</v>
      </c>
      <c r="AH67" s="632">
        <f t="shared" si="74"/>
        <v>0</v>
      </c>
      <c r="AI67" s="632">
        <f t="shared" si="74"/>
        <v>34156</v>
      </c>
      <c r="AJ67" s="632">
        <f t="shared" ref="AJ67:AM67" si="75">AJ74+AJ68+AJ84+AJ95+AJ118</f>
        <v>590200</v>
      </c>
      <c r="AK67" s="632" t="e">
        <f t="shared" si="75"/>
        <v>#VALUE!</v>
      </c>
      <c r="AL67" s="632">
        <f t="shared" si="75"/>
        <v>192217</v>
      </c>
      <c r="AM67" s="250">
        <f t="shared" si="75"/>
        <v>192217</v>
      </c>
      <c r="AN67" s="632">
        <f t="shared" si="74"/>
        <v>87000</v>
      </c>
      <c r="AO67" s="632">
        <f t="shared" si="74"/>
        <v>71061</v>
      </c>
      <c r="AP67" s="632">
        <f t="shared" si="74"/>
        <v>0</v>
      </c>
      <c r="AQ67" s="632">
        <f t="shared" si="74"/>
        <v>34156</v>
      </c>
      <c r="AR67" s="606"/>
      <c r="AS67" s="575"/>
      <c r="AT67" s="575"/>
      <c r="AU67" s="575"/>
      <c r="AV67" s="575"/>
      <c r="AW67" s="575"/>
      <c r="AX67" s="575"/>
      <c r="AY67" s="575"/>
      <c r="AZ67" s="575"/>
      <c r="BA67" s="575"/>
      <c r="BB67" s="575"/>
      <c r="BC67" s="575"/>
      <c r="BD67" s="575"/>
      <c r="BE67" s="575"/>
      <c r="BF67" s="575"/>
      <c r="BG67" s="575"/>
      <c r="BH67" s="575"/>
      <c r="BI67" s="575"/>
      <c r="BJ67" s="575"/>
      <c r="BK67" s="575"/>
      <c r="BL67" s="575"/>
      <c r="BM67" s="575"/>
      <c r="BN67" s="575"/>
      <c r="BO67" s="575"/>
      <c r="BP67" s="575"/>
      <c r="BQ67" s="575"/>
      <c r="BR67" s="575"/>
      <c r="BS67" s="575"/>
      <c r="BT67" s="575"/>
      <c r="BU67" s="575"/>
      <c r="BV67" s="575"/>
      <c r="BW67" s="575"/>
      <c r="BX67" s="575"/>
      <c r="BY67" s="575"/>
      <c r="BZ67" s="575"/>
      <c r="CA67" s="575"/>
      <c r="CB67" s="575"/>
      <c r="CC67" s="575"/>
      <c r="CD67" s="575"/>
      <c r="CE67" s="575"/>
      <c r="CF67" s="575"/>
      <c r="CG67" s="575"/>
      <c r="CH67" s="575"/>
      <c r="CI67" s="575"/>
      <c r="CJ67" s="575"/>
      <c r="CK67" s="575"/>
      <c r="CL67" s="575"/>
      <c r="CM67" s="575"/>
      <c r="CN67" s="575"/>
      <c r="CO67" s="575"/>
      <c r="CP67" s="575"/>
      <c r="CQ67" s="575"/>
      <c r="CR67" s="575"/>
      <c r="CS67" s="575"/>
      <c r="CT67" s="575"/>
      <c r="CU67" s="575"/>
      <c r="CV67" s="575"/>
      <c r="CW67" s="575"/>
      <c r="CX67" s="575"/>
      <c r="CY67" s="575"/>
      <c r="CZ67" s="575"/>
      <c r="DA67" s="575"/>
      <c r="DB67" s="575"/>
      <c r="DC67" s="575"/>
      <c r="DD67" s="575"/>
      <c r="DE67" s="575"/>
      <c r="DF67" s="575"/>
      <c r="DG67" s="575"/>
      <c r="DH67" s="575"/>
      <c r="DI67" s="575"/>
      <c r="DJ67" s="575"/>
      <c r="DK67" s="575"/>
      <c r="DL67" s="575"/>
      <c r="DM67" s="575"/>
      <c r="DN67" s="575"/>
      <c r="DO67" s="575"/>
      <c r="DP67" s="575"/>
      <c r="DQ67" s="575"/>
      <c r="DR67" s="575"/>
      <c r="DS67" s="575"/>
      <c r="DT67" s="575"/>
      <c r="DU67" s="575"/>
      <c r="DV67" s="575"/>
      <c r="DW67" s="575"/>
      <c r="DX67" s="575"/>
      <c r="DY67" s="575"/>
      <c r="DZ67" s="575"/>
      <c r="EA67" s="575"/>
      <c r="EB67" s="575"/>
      <c r="EC67" s="575"/>
      <c r="ED67" s="575"/>
      <c r="EE67" s="575"/>
      <c r="EF67" s="575"/>
      <c r="EG67" s="575"/>
      <c r="EH67" s="575"/>
      <c r="EI67" s="575"/>
      <c r="EJ67" s="575"/>
      <c r="EK67" s="575"/>
      <c r="EL67" s="575"/>
      <c r="EM67" s="575"/>
      <c r="EN67" s="575"/>
      <c r="EO67" s="575"/>
      <c r="EP67" s="575"/>
      <c r="EQ67" s="575"/>
      <c r="ER67" s="575"/>
      <c r="ES67" s="575"/>
      <c r="ET67" s="575"/>
      <c r="EU67" s="575"/>
      <c r="EV67" s="575"/>
      <c r="EW67" s="575"/>
      <c r="EX67" s="575"/>
      <c r="EY67" s="575"/>
      <c r="EZ67" s="575"/>
      <c r="FA67" s="575"/>
      <c r="FB67" s="575"/>
      <c r="FC67" s="575"/>
      <c r="FD67" s="575"/>
      <c r="FE67" s="575"/>
      <c r="FF67" s="575"/>
      <c r="FG67" s="575"/>
      <c r="FH67" s="575"/>
      <c r="FI67" s="575"/>
      <c r="FJ67" s="575"/>
      <c r="FK67" s="575"/>
      <c r="FL67" s="575"/>
      <c r="FM67" s="575"/>
      <c r="FN67" s="575"/>
      <c r="FO67" s="575"/>
      <c r="FP67" s="575"/>
      <c r="FQ67" s="575"/>
      <c r="FR67" s="575"/>
      <c r="FS67" s="575"/>
      <c r="FT67" s="575"/>
      <c r="FU67" s="575"/>
      <c r="FV67" s="575"/>
      <c r="FW67" s="575"/>
      <c r="FX67" s="575"/>
      <c r="FY67" s="575"/>
      <c r="FZ67" s="575"/>
      <c r="GA67" s="575"/>
      <c r="GB67" s="575"/>
      <c r="GC67" s="575"/>
      <c r="GD67" s="575"/>
      <c r="GE67" s="575"/>
      <c r="GF67" s="575"/>
      <c r="GG67" s="575"/>
    </row>
    <row r="68" spans="1:189" s="573" customFormat="1">
      <c r="A68" s="568" t="s">
        <v>33</v>
      </c>
      <c r="B68" s="569" t="s">
        <v>16</v>
      </c>
      <c r="C68" s="569"/>
      <c r="D68" s="598"/>
      <c r="E68" s="568"/>
      <c r="F68" s="599"/>
      <c r="G68" s="589"/>
      <c r="H68" s="572">
        <f>H69</f>
        <v>171383</v>
      </c>
      <c r="I68" s="573">
        <f t="shared" ref="I68:X70" si="76">I69</f>
        <v>0</v>
      </c>
      <c r="J68" s="573">
        <f t="shared" si="76"/>
        <v>0</v>
      </c>
      <c r="K68" s="573">
        <f t="shared" si="76"/>
        <v>0</v>
      </c>
      <c r="L68" s="573">
        <f t="shared" si="76"/>
        <v>0</v>
      </c>
      <c r="M68" s="573">
        <f t="shared" si="76"/>
        <v>135500</v>
      </c>
      <c r="N68" s="573">
        <f t="shared" si="76"/>
        <v>0</v>
      </c>
      <c r="O68" s="573">
        <f t="shared" si="76"/>
        <v>0</v>
      </c>
      <c r="P68" s="573">
        <f t="shared" si="76"/>
        <v>0</v>
      </c>
      <c r="Q68" s="573">
        <f t="shared" si="76"/>
        <v>0</v>
      </c>
      <c r="R68" s="573">
        <f t="shared" si="76"/>
        <v>0</v>
      </c>
      <c r="S68" s="573">
        <f t="shared" si="76"/>
        <v>0</v>
      </c>
      <c r="T68" s="573">
        <f t="shared" si="76"/>
        <v>135500</v>
      </c>
      <c r="U68" s="573">
        <f t="shared" si="76"/>
        <v>0</v>
      </c>
      <c r="V68" s="573">
        <f t="shared" si="76"/>
        <v>0</v>
      </c>
      <c r="W68" s="573">
        <f t="shared" si="76"/>
        <v>0</v>
      </c>
      <c r="X68" s="573">
        <f t="shared" si="76"/>
        <v>0</v>
      </c>
      <c r="Y68" s="573">
        <f t="shared" ref="Y68:AM69" si="77">Y69</f>
        <v>0</v>
      </c>
      <c r="Z68" s="573">
        <f t="shared" si="77"/>
        <v>0</v>
      </c>
      <c r="AA68" s="573">
        <f t="shared" si="77"/>
        <v>0</v>
      </c>
      <c r="AB68" s="573">
        <f t="shared" si="77"/>
        <v>0</v>
      </c>
      <c r="AC68" s="573">
        <f t="shared" si="77"/>
        <v>0</v>
      </c>
      <c r="AD68" s="573">
        <f t="shared" si="77"/>
        <v>18700</v>
      </c>
      <c r="AE68" s="573">
        <f t="shared" si="77"/>
        <v>0</v>
      </c>
      <c r="AF68" s="573">
        <f t="shared" si="77"/>
        <v>18700</v>
      </c>
      <c r="AG68" s="573">
        <f t="shared" si="77"/>
        <v>0</v>
      </c>
      <c r="AH68" s="573">
        <f t="shared" si="77"/>
        <v>0</v>
      </c>
      <c r="AI68" s="573">
        <f t="shared" si="77"/>
        <v>0</v>
      </c>
      <c r="AJ68" s="573">
        <f t="shared" si="77"/>
        <v>135500</v>
      </c>
      <c r="AK68" s="573">
        <f t="shared" si="77"/>
        <v>0</v>
      </c>
      <c r="AL68" s="573">
        <f t="shared" si="77"/>
        <v>18700</v>
      </c>
      <c r="AM68" s="234">
        <f t="shared" si="77"/>
        <v>18700</v>
      </c>
      <c r="AN68" s="572">
        <f t="shared" ref="AN68:AO71" si="78">AE68-O68</f>
        <v>0</v>
      </c>
      <c r="AO68" s="572">
        <f t="shared" si="78"/>
        <v>18700</v>
      </c>
      <c r="AP68" s="572">
        <f t="shared" ref="AP68:AQ71" si="79">AH68-R68</f>
        <v>0</v>
      </c>
      <c r="AQ68" s="572">
        <f t="shared" si="79"/>
        <v>0</v>
      </c>
      <c r="AR68" s="606"/>
      <c r="AS68" s="575"/>
      <c r="AT68" s="575"/>
      <c r="AU68" s="575"/>
      <c r="AV68" s="575"/>
      <c r="AW68" s="575"/>
      <c r="AX68" s="575"/>
      <c r="AY68" s="575"/>
      <c r="AZ68" s="575"/>
      <c r="BA68" s="575"/>
      <c r="BB68" s="575"/>
      <c r="BC68" s="575"/>
      <c r="BD68" s="575"/>
      <c r="BE68" s="575"/>
      <c r="BF68" s="575"/>
      <c r="BG68" s="575"/>
      <c r="BH68" s="575"/>
      <c r="BI68" s="575"/>
      <c r="BJ68" s="575"/>
      <c r="BK68" s="575"/>
      <c r="BL68" s="575"/>
      <c r="BM68" s="575"/>
      <c r="BN68" s="575"/>
      <c r="BO68" s="575"/>
      <c r="BP68" s="575"/>
      <c r="BQ68" s="575"/>
      <c r="BR68" s="575"/>
      <c r="BS68" s="575"/>
      <c r="BT68" s="575"/>
      <c r="BU68" s="575"/>
      <c r="BV68" s="575"/>
      <c r="BW68" s="575"/>
      <c r="BX68" s="575"/>
      <c r="BY68" s="575"/>
      <c r="BZ68" s="575"/>
      <c r="CA68" s="575"/>
      <c r="CB68" s="575"/>
      <c r="CC68" s="575"/>
      <c r="CD68" s="575"/>
      <c r="CE68" s="575"/>
      <c r="CF68" s="575"/>
      <c r="CG68" s="575"/>
      <c r="CH68" s="575"/>
      <c r="CI68" s="575"/>
      <c r="CJ68" s="575"/>
      <c r="CK68" s="575"/>
      <c r="CL68" s="575"/>
      <c r="CM68" s="575"/>
      <c r="CN68" s="575"/>
      <c r="CO68" s="575"/>
      <c r="CP68" s="575"/>
      <c r="CQ68" s="575"/>
      <c r="CR68" s="575"/>
      <c r="CS68" s="575"/>
      <c r="CT68" s="575"/>
      <c r="CU68" s="575"/>
      <c r="CV68" s="575"/>
      <c r="CW68" s="575"/>
      <c r="CX68" s="575"/>
      <c r="CY68" s="575"/>
      <c r="CZ68" s="575"/>
      <c r="DA68" s="575"/>
      <c r="DB68" s="575"/>
      <c r="DC68" s="575"/>
      <c r="DD68" s="575"/>
      <c r="DE68" s="575"/>
      <c r="DF68" s="575"/>
      <c r="DG68" s="575"/>
      <c r="DH68" s="575"/>
      <c r="DI68" s="575"/>
      <c r="DJ68" s="575"/>
      <c r="DK68" s="575"/>
      <c r="DL68" s="575"/>
      <c r="DM68" s="575"/>
      <c r="DN68" s="575"/>
      <c r="DO68" s="575"/>
      <c r="DP68" s="575"/>
      <c r="DQ68" s="575"/>
      <c r="DR68" s="575"/>
      <c r="DS68" s="575"/>
      <c r="DT68" s="575"/>
      <c r="DU68" s="575"/>
      <c r="DV68" s="575"/>
      <c r="DW68" s="575"/>
      <c r="DX68" s="575"/>
      <c r="DY68" s="575"/>
      <c r="DZ68" s="575"/>
      <c r="EA68" s="575"/>
      <c r="EB68" s="575"/>
      <c r="EC68" s="575"/>
      <c r="ED68" s="575"/>
      <c r="EE68" s="575"/>
      <c r="EF68" s="575"/>
      <c r="EG68" s="575"/>
      <c r="EH68" s="575"/>
      <c r="EI68" s="575"/>
      <c r="EJ68" s="575"/>
      <c r="EK68" s="575"/>
      <c r="EL68" s="575"/>
      <c r="EM68" s="575"/>
      <c r="EN68" s="575"/>
      <c r="EO68" s="575"/>
      <c r="EP68" s="575"/>
      <c r="EQ68" s="575"/>
      <c r="ER68" s="575"/>
      <c r="ES68" s="575"/>
      <c r="ET68" s="575"/>
      <c r="EU68" s="575"/>
      <c r="EV68" s="575"/>
      <c r="EW68" s="575"/>
      <c r="EX68" s="575"/>
      <c r="EY68" s="575"/>
      <c r="EZ68" s="575"/>
      <c r="FA68" s="575"/>
      <c r="FB68" s="575"/>
      <c r="FC68" s="575"/>
      <c r="FD68" s="575"/>
      <c r="FE68" s="575"/>
      <c r="FF68" s="575"/>
      <c r="FG68" s="575"/>
      <c r="FH68" s="575"/>
      <c r="FI68" s="575"/>
      <c r="FJ68" s="575"/>
      <c r="FK68" s="575"/>
      <c r="FL68" s="575"/>
      <c r="FM68" s="575"/>
      <c r="FN68" s="575"/>
      <c r="FO68" s="575"/>
      <c r="FP68" s="575"/>
      <c r="FQ68" s="575"/>
      <c r="FR68" s="575"/>
      <c r="FS68" s="575"/>
      <c r="FT68" s="575"/>
      <c r="FU68" s="575"/>
      <c r="FV68" s="575"/>
      <c r="FW68" s="575"/>
      <c r="FX68" s="575"/>
      <c r="FY68" s="575"/>
      <c r="FZ68" s="575"/>
      <c r="GA68" s="575"/>
      <c r="GB68" s="575"/>
      <c r="GC68" s="575"/>
      <c r="GD68" s="575"/>
      <c r="GE68" s="575"/>
      <c r="GF68" s="575"/>
      <c r="GG68" s="575"/>
    </row>
    <row r="69" spans="1:189" s="573" customFormat="1" ht="31.5">
      <c r="A69" s="589" t="s">
        <v>438</v>
      </c>
      <c r="B69" s="569" t="s">
        <v>30</v>
      </c>
      <c r="C69" s="569"/>
      <c r="D69" s="598"/>
      <c r="E69" s="568"/>
      <c r="F69" s="599"/>
      <c r="G69" s="589"/>
      <c r="H69" s="572">
        <f>H70</f>
        <v>171383</v>
      </c>
      <c r="I69" s="572">
        <f t="shared" si="76"/>
        <v>0</v>
      </c>
      <c r="J69" s="572">
        <f t="shared" si="76"/>
        <v>0</v>
      </c>
      <c r="K69" s="573">
        <f t="shared" si="76"/>
        <v>0</v>
      </c>
      <c r="L69" s="573">
        <f t="shared" si="76"/>
        <v>0</v>
      </c>
      <c r="M69" s="573">
        <f t="shared" si="76"/>
        <v>135500</v>
      </c>
      <c r="N69" s="573">
        <f t="shared" si="76"/>
        <v>0</v>
      </c>
      <c r="O69" s="573">
        <f t="shared" si="76"/>
        <v>0</v>
      </c>
      <c r="P69" s="573">
        <f t="shared" si="76"/>
        <v>0</v>
      </c>
      <c r="Q69" s="573">
        <f t="shared" si="76"/>
        <v>0</v>
      </c>
      <c r="R69" s="573">
        <f t="shared" si="76"/>
        <v>0</v>
      </c>
      <c r="S69" s="573">
        <f t="shared" si="76"/>
        <v>0</v>
      </c>
      <c r="T69" s="573">
        <f t="shared" si="76"/>
        <v>135500</v>
      </c>
      <c r="U69" s="573">
        <f t="shared" si="76"/>
        <v>0</v>
      </c>
      <c r="V69" s="573">
        <f t="shared" si="76"/>
        <v>0</v>
      </c>
      <c r="W69" s="573">
        <f t="shared" si="76"/>
        <v>0</v>
      </c>
      <c r="X69" s="573">
        <f t="shared" si="76"/>
        <v>0</v>
      </c>
      <c r="Y69" s="573">
        <f t="shared" si="77"/>
        <v>0</v>
      </c>
      <c r="Z69" s="573">
        <f t="shared" si="77"/>
        <v>0</v>
      </c>
      <c r="AA69" s="573">
        <f t="shared" si="77"/>
        <v>0</v>
      </c>
      <c r="AB69" s="573">
        <f t="shared" si="77"/>
        <v>0</v>
      </c>
      <c r="AC69" s="573">
        <f t="shared" si="77"/>
        <v>0</v>
      </c>
      <c r="AD69" s="573">
        <f t="shared" si="77"/>
        <v>18700</v>
      </c>
      <c r="AE69" s="573">
        <f t="shared" si="77"/>
        <v>0</v>
      </c>
      <c r="AF69" s="573">
        <f t="shared" si="77"/>
        <v>18700</v>
      </c>
      <c r="AG69" s="573">
        <f t="shared" si="77"/>
        <v>0</v>
      </c>
      <c r="AH69" s="573">
        <f t="shared" si="77"/>
        <v>0</v>
      </c>
      <c r="AI69" s="573">
        <f t="shared" si="77"/>
        <v>0</v>
      </c>
      <c r="AJ69" s="573">
        <f t="shared" si="77"/>
        <v>135500</v>
      </c>
      <c r="AK69" s="573">
        <f t="shared" si="77"/>
        <v>0</v>
      </c>
      <c r="AL69" s="573">
        <f t="shared" si="77"/>
        <v>18700</v>
      </c>
      <c r="AM69" s="234">
        <f t="shared" si="77"/>
        <v>18700</v>
      </c>
      <c r="AN69" s="572">
        <f t="shared" si="78"/>
        <v>0</v>
      </c>
      <c r="AO69" s="572">
        <f t="shared" si="78"/>
        <v>18700</v>
      </c>
      <c r="AP69" s="572">
        <f t="shared" si="79"/>
        <v>0</v>
      </c>
      <c r="AQ69" s="572">
        <f t="shared" si="79"/>
        <v>0</v>
      </c>
      <c r="AR69" s="606"/>
      <c r="AS69" s="575"/>
      <c r="AT69" s="575"/>
      <c r="AU69" s="575"/>
      <c r="AV69" s="575"/>
      <c r="AW69" s="575"/>
      <c r="AX69" s="575"/>
      <c r="AY69" s="575"/>
      <c r="AZ69" s="575"/>
      <c r="BA69" s="575"/>
      <c r="BB69" s="575"/>
      <c r="BC69" s="575"/>
      <c r="BD69" s="575"/>
      <c r="BE69" s="575"/>
      <c r="BF69" s="575"/>
      <c r="BG69" s="575"/>
      <c r="BH69" s="575"/>
      <c r="BI69" s="575"/>
      <c r="BJ69" s="575"/>
      <c r="BK69" s="575"/>
      <c r="BL69" s="575"/>
      <c r="BM69" s="575"/>
      <c r="BN69" s="575"/>
      <c r="BO69" s="575"/>
      <c r="BP69" s="575"/>
      <c r="BQ69" s="575"/>
      <c r="BR69" s="575"/>
      <c r="BS69" s="575"/>
      <c r="BT69" s="575"/>
      <c r="BU69" s="575"/>
      <c r="BV69" s="575"/>
      <c r="BW69" s="575"/>
      <c r="BX69" s="575"/>
      <c r="BY69" s="575"/>
      <c r="BZ69" s="575"/>
      <c r="CA69" s="575"/>
      <c r="CB69" s="575"/>
      <c r="CC69" s="575"/>
      <c r="CD69" s="575"/>
      <c r="CE69" s="575"/>
      <c r="CF69" s="575"/>
      <c r="CG69" s="575"/>
      <c r="CH69" s="575"/>
      <c r="CI69" s="575"/>
      <c r="CJ69" s="575"/>
      <c r="CK69" s="575"/>
      <c r="CL69" s="575"/>
      <c r="CM69" s="575"/>
      <c r="CN69" s="575"/>
      <c r="CO69" s="575"/>
      <c r="CP69" s="575"/>
      <c r="CQ69" s="575"/>
      <c r="CR69" s="575"/>
      <c r="CS69" s="575"/>
      <c r="CT69" s="575"/>
      <c r="CU69" s="575"/>
      <c r="CV69" s="575"/>
      <c r="CW69" s="575"/>
      <c r="CX69" s="575"/>
      <c r="CY69" s="575"/>
      <c r="CZ69" s="575"/>
      <c r="DA69" s="575"/>
      <c r="DB69" s="575"/>
      <c r="DC69" s="575"/>
      <c r="DD69" s="575"/>
      <c r="DE69" s="575"/>
      <c r="DF69" s="575"/>
      <c r="DG69" s="575"/>
      <c r="DH69" s="575"/>
      <c r="DI69" s="575"/>
      <c r="DJ69" s="575"/>
      <c r="DK69" s="575"/>
      <c r="DL69" s="575"/>
      <c r="DM69" s="575"/>
      <c r="DN69" s="575"/>
      <c r="DO69" s="575"/>
      <c r="DP69" s="575"/>
      <c r="DQ69" s="575"/>
      <c r="DR69" s="575"/>
      <c r="DS69" s="575"/>
      <c r="DT69" s="575"/>
      <c r="DU69" s="575"/>
      <c r="DV69" s="575"/>
      <c r="DW69" s="575"/>
      <c r="DX69" s="575"/>
      <c r="DY69" s="575"/>
      <c r="DZ69" s="575"/>
      <c r="EA69" s="575"/>
      <c r="EB69" s="575"/>
      <c r="EC69" s="575"/>
      <c r="ED69" s="575"/>
      <c r="EE69" s="575"/>
      <c r="EF69" s="575"/>
      <c r="EG69" s="575"/>
      <c r="EH69" s="575"/>
      <c r="EI69" s="575"/>
      <c r="EJ69" s="575"/>
      <c r="EK69" s="575"/>
      <c r="EL69" s="575"/>
      <c r="EM69" s="575"/>
      <c r="EN69" s="575"/>
      <c r="EO69" s="575"/>
      <c r="EP69" s="575"/>
      <c r="EQ69" s="575"/>
      <c r="ER69" s="575"/>
      <c r="ES69" s="575"/>
      <c r="ET69" s="575"/>
      <c r="EU69" s="575"/>
      <c r="EV69" s="575"/>
      <c r="EW69" s="575"/>
      <c r="EX69" s="575"/>
      <c r="EY69" s="575"/>
      <c r="EZ69" s="575"/>
      <c r="FA69" s="575"/>
      <c r="FB69" s="575"/>
      <c r="FC69" s="575"/>
      <c r="FD69" s="575"/>
      <c r="FE69" s="575"/>
      <c r="FF69" s="575"/>
      <c r="FG69" s="575"/>
      <c r="FH69" s="575"/>
      <c r="FI69" s="575"/>
      <c r="FJ69" s="575"/>
      <c r="FK69" s="575"/>
      <c r="FL69" s="575"/>
      <c r="FM69" s="575"/>
      <c r="FN69" s="575"/>
      <c r="FO69" s="575"/>
      <c r="FP69" s="575"/>
      <c r="FQ69" s="575"/>
      <c r="FR69" s="575"/>
      <c r="FS69" s="575"/>
      <c r="FT69" s="575"/>
      <c r="FU69" s="575"/>
      <c r="FV69" s="575"/>
      <c r="FW69" s="575"/>
      <c r="FX69" s="575"/>
      <c r="FY69" s="575"/>
      <c r="FZ69" s="575"/>
      <c r="GA69" s="575"/>
      <c r="GB69" s="575"/>
      <c r="GC69" s="575"/>
      <c r="GD69" s="575"/>
      <c r="GE69" s="575"/>
      <c r="GF69" s="575"/>
      <c r="GG69" s="575"/>
    </row>
    <row r="70" spans="1:189" s="573" customFormat="1">
      <c r="A70" s="568"/>
      <c r="B70" s="569" t="s">
        <v>28</v>
      </c>
      <c r="C70" s="569"/>
      <c r="D70" s="598"/>
      <c r="E70" s="568"/>
      <c r="F70" s="599"/>
      <c r="G70" s="589"/>
      <c r="H70" s="572">
        <f>H71</f>
        <v>171383</v>
      </c>
      <c r="I70" s="572">
        <f t="shared" si="76"/>
        <v>0</v>
      </c>
      <c r="J70" s="572">
        <f t="shared" si="76"/>
        <v>0</v>
      </c>
      <c r="K70" s="573">
        <f t="shared" si="76"/>
        <v>0</v>
      </c>
      <c r="L70" s="573">
        <f t="shared" si="76"/>
        <v>0</v>
      </c>
      <c r="M70" s="573">
        <f t="shared" si="76"/>
        <v>135500</v>
      </c>
      <c r="N70" s="573">
        <f>SUM(N71:N73)</f>
        <v>0</v>
      </c>
      <c r="O70" s="573">
        <f t="shared" ref="O70:AI70" si="80">SUM(O71:O73)</f>
        <v>0</v>
      </c>
      <c r="P70" s="573">
        <f t="shared" si="80"/>
        <v>0</v>
      </c>
      <c r="Q70" s="573">
        <f t="shared" si="80"/>
        <v>0</v>
      </c>
      <c r="R70" s="573">
        <f t="shared" si="80"/>
        <v>0</v>
      </c>
      <c r="S70" s="573">
        <f t="shared" si="80"/>
        <v>0</v>
      </c>
      <c r="T70" s="573">
        <f t="shared" si="80"/>
        <v>135500</v>
      </c>
      <c r="U70" s="573">
        <f t="shared" si="80"/>
        <v>0</v>
      </c>
      <c r="V70" s="573">
        <f t="shared" si="80"/>
        <v>0</v>
      </c>
      <c r="W70" s="573">
        <f t="shared" si="80"/>
        <v>0</v>
      </c>
      <c r="X70" s="573">
        <f t="shared" si="80"/>
        <v>0</v>
      </c>
      <c r="Y70" s="573">
        <f t="shared" si="80"/>
        <v>0</v>
      </c>
      <c r="Z70" s="573">
        <f t="shared" si="80"/>
        <v>0</v>
      </c>
      <c r="AA70" s="573">
        <f t="shared" si="80"/>
        <v>0</v>
      </c>
      <c r="AB70" s="573">
        <f t="shared" si="80"/>
        <v>0</v>
      </c>
      <c r="AC70" s="573">
        <f t="shared" si="80"/>
        <v>0</v>
      </c>
      <c r="AD70" s="573">
        <f t="shared" si="80"/>
        <v>18700</v>
      </c>
      <c r="AE70" s="573">
        <f t="shared" si="80"/>
        <v>0</v>
      </c>
      <c r="AF70" s="573">
        <f t="shared" si="80"/>
        <v>18700</v>
      </c>
      <c r="AG70" s="573">
        <f t="shared" si="80"/>
        <v>0</v>
      </c>
      <c r="AH70" s="573">
        <f t="shared" si="80"/>
        <v>0</v>
      </c>
      <c r="AI70" s="573">
        <f t="shared" si="80"/>
        <v>0</v>
      </c>
      <c r="AJ70" s="573">
        <f t="shared" ref="AJ70:AM70" si="81">SUM(AJ71:AJ73)</f>
        <v>135500</v>
      </c>
      <c r="AK70" s="573">
        <f t="shared" si="81"/>
        <v>0</v>
      </c>
      <c r="AL70" s="573">
        <f t="shared" si="81"/>
        <v>18700</v>
      </c>
      <c r="AM70" s="234">
        <f t="shared" si="81"/>
        <v>18700</v>
      </c>
      <c r="AN70" s="572">
        <f t="shared" si="78"/>
        <v>0</v>
      </c>
      <c r="AO70" s="572">
        <f t="shared" si="78"/>
        <v>18700</v>
      </c>
      <c r="AP70" s="572">
        <f t="shared" si="79"/>
        <v>0</v>
      </c>
      <c r="AQ70" s="572">
        <f t="shared" si="79"/>
        <v>0</v>
      </c>
      <c r="AR70" s="606"/>
      <c r="AS70" s="575"/>
      <c r="AT70" s="575"/>
      <c r="AU70" s="575"/>
      <c r="AV70" s="575"/>
      <c r="AW70" s="575"/>
      <c r="AX70" s="575"/>
      <c r="AY70" s="575"/>
      <c r="AZ70" s="575"/>
      <c r="BA70" s="575"/>
      <c r="BB70" s="575"/>
      <c r="BC70" s="575"/>
      <c r="BD70" s="575"/>
      <c r="BE70" s="575"/>
      <c r="BF70" s="575"/>
      <c r="BG70" s="575"/>
      <c r="BH70" s="575"/>
      <c r="BI70" s="575"/>
      <c r="BJ70" s="575"/>
      <c r="BK70" s="575"/>
      <c r="BL70" s="575"/>
      <c r="BM70" s="575"/>
      <c r="BN70" s="575"/>
      <c r="BO70" s="575"/>
      <c r="BP70" s="575"/>
      <c r="BQ70" s="575"/>
      <c r="BR70" s="575"/>
      <c r="BS70" s="575"/>
      <c r="BT70" s="575"/>
      <c r="BU70" s="575"/>
      <c r="BV70" s="575"/>
      <c r="BW70" s="575"/>
      <c r="BX70" s="575"/>
      <c r="BY70" s="575"/>
      <c r="BZ70" s="575"/>
      <c r="CA70" s="575"/>
      <c r="CB70" s="575"/>
      <c r="CC70" s="575"/>
      <c r="CD70" s="575"/>
      <c r="CE70" s="575"/>
      <c r="CF70" s="575"/>
      <c r="CG70" s="575"/>
      <c r="CH70" s="575"/>
      <c r="CI70" s="575"/>
      <c r="CJ70" s="575"/>
      <c r="CK70" s="575"/>
      <c r="CL70" s="575"/>
      <c r="CM70" s="575"/>
      <c r="CN70" s="575"/>
      <c r="CO70" s="575"/>
      <c r="CP70" s="575"/>
      <c r="CQ70" s="575"/>
      <c r="CR70" s="575"/>
      <c r="CS70" s="575"/>
      <c r="CT70" s="575"/>
      <c r="CU70" s="575"/>
      <c r="CV70" s="575"/>
      <c r="CW70" s="575"/>
      <c r="CX70" s="575"/>
      <c r="CY70" s="575"/>
      <c r="CZ70" s="575"/>
      <c r="DA70" s="575"/>
      <c r="DB70" s="575"/>
      <c r="DC70" s="575"/>
      <c r="DD70" s="575"/>
      <c r="DE70" s="575"/>
      <c r="DF70" s="575"/>
      <c r="DG70" s="575"/>
      <c r="DH70" s="575"/>
      <c r="DI70" s="575"/>
      <c r="DJ70" s="575"/>
      <c r="DK70" s="575"/>
      <c r="DL70" s="575"/>
      <c r="DM70" s="575"/>
      <c r="DN70" s="575"/>
      <c r="DO70" s="575"/>
      <c r="DP70" s="575"/>
      <c r="DQ70" s="575"/>
      <c r="DR70" s="575"/>
      <c r="DS70" s="575"/>
      <c r="DT70" s="575"/>
      <c r="DU70" s="575"/>
      <c r="DV70" s="575"/>
      <c r="DW70" s="575"/>
      <c r="DX70" s="575"/>
      <c r="DY70" s="575"/>
      <c r="DZ70" s="575"/>
      <c r="EA70" s="575"/>
      <c r="EB70" s="575"/>
      <c r="EC70" s="575"/>
      <c r="ED70" s="575"/>
      <c r="EE70" s="575"/>
      <c r="EF70" s="575"/>
      <c r="EG70" s="575"/>
      <c r="EH70" s="575"/>
      <c r="EI70" s="575"/>
      <c r="EJ70" s="575"/>
      <c r="EK70" s="575"/>
      <c r="EL70" s="575"/>
      <c r="EM70" s="575"/>
      <c r="EN70" s="575"/>
      <c r="EO70" s="575"/>
      <c r="EP70" s="575"/>
      <c r="EQ70" s="575"/>
      <c r="ER70" s="575"/>
      <c r="ES70" s="575"/>
      <c r="ET70" s="575"/>
      <c r="EU70" s="575"/>
      <c r="EV70" s="575"/>
      <c r="EW70" s="575"/>
      <c r="EX70" s="575"/>
      <c r="EY70" s="575"/>
      <c r="EZ70" s="575"/>
      <c r="FA70" s="575"/>
      <c r="FB70" s="575"/>
      <c r="FC70" s="575"/>
      <c r="FD70" s="575"/>
      <c r="FE70" s="575"/>
      <c r="FF70" s="575"/>
      <c r="FG70" s="575"/>
      <c r="FH70" s="575"/>
      <c r="FI70" s="575"/>
      <c r="FJ70" s="575"/>
      <c r="FK70" s="575"/>
      <c r="FL70" s="575"/>
      <c r="FM70" s="575"/>
      <c r="FN70" s="575"/>
      <c r="FO70" s="575"/>
      <c r="FP70" s="575"/>
      <c r="FQ70" s="575"/>
      <c r="FR70" s="575"/>
      <c r="FS70" s="575"/>
      <c r="FT70" s="575"/>
      <c r="FU70" s="575"/>
      <c r="FV70" s="575"/>
      <c r="FW70" s="575"/>
      <c r="FX70" s="575"/>
      <c r="FY70" s="575"/>
      <c r="FZ70" s="575"/>
      <c r="GA70" s="575"/>
      <c r="GB70" s="575"/>
      <c r="GC70" s="575"/>
      <c r="GD70" s="575"/>
      <c r="GE70" s="575"/>
      <c r="GF70" s="575"/>
      <c r="GG70" s="575"/>
    </row>
    <row r="71" spans="1:189" s="573" customFormat="1" ht="117" customHeight="1">
      <c r="A71" s="576">
        <v>1</v>
      </c>
      <c r="B71" s="577" t="s">
        <v>171</v>
      </c>
      <c r="C71" s="577">
        <v>1</v>
      </c>
      <c r="D71" s="341" t="s">
        <v>428</v>
      </c>
      <c r="E71" s="341" t="s">
        <v>429</v>
      </c>
      <c r="F71" s="605" t="s">
        <v>172</v>
      </c>
      <c r="G71" s="341" t="s">
        <v>170</v>
      </c>
      <c r="H71" s="574">
        <v>171383</v>
      </c>
      <c r="I71" s="595"/>
      <c r="J71" s="595">
        <v>0</v>
      </c>
      <c r="K71" s="595"/>
      <c r="L71" s="595"/>
      <c r="M71" s="595">
        <f>N71+T71</f>
        <v>135500</v>
      </c>
      <c r="N71" s="574">
        <f>O71+P71</f>
        <v>0</v>
      </c>
      <c r="O71" s="632"/>
      <c r="P71" s="632"/>
      <c r="Q71" s="595">
        <f>R71+S71</f>
        <v>0</v>
      </c>
      <c r="R71" s="632"/>
      <c r="S71" s="632"/>
      <c r="T71" s="604">
        <v>135500</v>
      </c>
      <c r="U71" s="632"/>
      <c r="V71" s="632"/>
      <c r="W71" s="632"/>
      <c r="X71" s="604">
        <f>W72+W73</f>
        <v>0</v>
      </c>
      <c r="Y71" s="632"/>
      <c r="Z71" s="632"/>
      <c r="AA71" s="632"/>
      <c r="AB71" s="632"/>
      <c r="AC71" s="632"/>
      <c r="AD71" s="574">
        <f t="shared" ref="AD71" si="82">AE71+AF71+AH71+AI71</f>
        <v>18700</v>
      </c>
      <c r="AE71" s="574">
        <f>O71+V71-U71</f>
        <v>0</v>
      </c>
      <c r="AF71" s="574">
        <v>18700</v>
      </c>
      <c r="AG71" s="574"/>
      <c r="AH71" s="574">
        <f>R71+Z71-Y71</f>
        <v>0</v>
      </c>
      <c r="AI71" s="574">
        <f>S71+AB71-AA71</f>
        <v>0</v>
      </c>
      <c r="AJ71" s="574">
        <f>T71</f>
        <v>135500</v>
      </c>
      <c r="AK71" s="626"/>
      <c r="AL71" s="572">
        <f t="shared" si="30"/>
        <v>18700</v>
      </c>
      <c r="AM71" s="371">
        <f>AN71+AO71+AP71+AQ71</f>
        <v>18700</v>
      </c>
      <c r="AN71" s="574">
        <f t="shared" si="78"/>
        <v>0</v>
      </c>
      <c r="AO71" s="574">
        <f t="shared" si="78"/>
        <v>18700</v>
      </c>
      <c r="AP71" s="574">
        <f t="shared" si="79"/>
        <v>0</v>
      </c>
      <c r="AQ71" s="574">
        <f t="shared" si="79"/>
        <v>0</v>
      </c>
      <c r="AR71" s="626" t="s">
        <v>431</v>
      </c>
      <c r="AS71" s="575"/>
      <c r="AT71" s="575"/>
      <c r="AU71" s="575"/>
      <c r="AV71" s="575"/>
      <c r="AW71" s="575"/>
      <c r="AX71" s="575"/>
      <c r="AY71" s="575"/>
      <c r="AZ71" s="575"/>
      <c r="BA71" s="575"/>
      <c r="BB71" s="575"/>
      <c r="BC71" s="575"/>
      <c r="BD71" s="575"/>
      <c r="BE71" s="575"/>
      <c r="BF71" s="575"/>
      <c r="BG71" s="575"/>
      <c r="BH71" s="575"/>
      <c r="BI71" s="575"/>
      <c r="BJ71" s="575"/>
      <c r="BK71" s="575"/>
      <c r="BL71" s="575"/>
      <c r="BM71" s="575"/>
      <c r="BN71" s="575"/>
      <c r="BO71" s="575"/>
      <c r="BP71" s="575"/>
      <c r="BQ71" s="575"/>
      <c r="BR71" s="575"/>
      <c r="BS71" s="575"/>
      <c r="BT71" s="575"/>
      <c r="BU71" s="575"/>
      <c r="BV71" s="575"/>
      <c r="BW71" s="575"/>
      <c r="BX71" s="575"/>
      <c r="BY71" s="575"/>
      <c r="BZ71" s="575"/>
      <c r="CA71" s="575"/>
      <c r="CB71" s="575"/>
      <c r="CC71" s="575"/>
      <c r="CD71" s="575"/>
      <c r="CE71" s="575"/>
      <c r="CF71" s="575"/>
      <c r="CG71" s="575"/>
      <c r="CH71" s="575"/>
      <c r="CI71" s="575"/>
      <c r="CJ71" s="575"/>
      <c r="CK71" s="575"/>
      <c r="CL71" s="575"/>
      <c r="CM71" s="575"/>
      <c r="CN71" s="575"/>
      <c r="CO71" s="575"/>
      <c r="CP71" s="575"/>
      <c r="CQ71" s="575"/>
      <c r="CR71" s="575"/>
      <c r="CS71" s="575"/>
      <c r="CT71" s="575"/>
      <c r="CU71" s="575"/>
      <c r="CV71" s="575"/>
      <c r="CW71" s="575"/>
      <c r="CX71" s="575"/>
      <c r="CY71" s="575"/>
      <c r="CZ71" s="575"/>
      <c r="DA71" s="575"/>
      <c r="DB71" s="575"/>
      <c r="DC71" s="575"/>
      <c r="DD71" s="575"/>
      <c r="DE71" s="575"/>
      <c r="DF71" s="575"/>
      <c r="DG71" s="575"/>
      <c r="DH71" s="575"/>
      <c r="DI71" s="575"/>
      <c r="DJ71" s="575"/>
      <c r="DK71" s="575"/>
      <c r="DL71" s="575"/>
      <c r="DM71" s="575"/>
      <c r="DN71" s="575"/>
      <c r="DO71" s="575"/>
      <c r="DP71" s="575"/>
      <c r="DQ71" s="575"/>
      <c r="DR71" s="575"/>
      <c r="DS71" s="575"/>
      <c r="DT71" s="575"/>
      <c r="DU71" s="575"/>
      <c r="DV71" s="575"/>
      <c r="DW71" s="575"/>
      <c r="DX71" s="575"/>
      <c r="DY71" s="575"/>
      <c r="DZ71" s="575"/>
      <c r="EA71" s="575"/>
      <c r="EB71" s="575"/>
      <c r="EC71" s="575"/>
      <c r="ED71" s="575"/>
      <c r="EE71" s="575"/>
      <c r="EF71" s="575"/>
      <c r="EG71" s="575"/>
      <c r="EH71" s="575"/>
      <c r="EI71" s="575"/>
      <c r="EJ71" s="575"/>
      <c r="EK71" s="575"/>
      <c r="EL71" s="575"/>
      <c r="EM71" s="575"/>
      <c r="EN71" s="575"/>
      <c r="EO71" s="575"/>
      <c r="EP71" s="575"/>
      <c r="EQ71" s="575"/>
      <c r="ER71" s="575"/>
      <c r="ES71" s="575"/>
      <c r="ET71" s="575"/>
      <c r="EU71" s="575"/>
      <c r="EV71" s="575"/>
      <c r="EW71" s="575"/>
      <c r="EX71" s="575"/>
      <c r="EY71" s="575"/>
      <c r="EZ71" s="575"/>
      <c r="FA71" s="575"/>
      <c r="FB71" s="575"/>
      <c r="FC71" s="575"/>
      <c r="FD71" s="575"/>
      <c r="FE71" s="575"/>
      <c r="FF71" s="575"/>
      <c r="FG71" s="575"/>
      <c r="FH71" s="575"/>
      <c r="FI71" s="575"/>
      <c r="FJ71" s="575"/>
      <c r="FK71" s="575"/>
      <c r="FL71" s="575"/>
      <c r="FM71" s="575"/>
      <c r="FN71" s="575"/>
      <c r="FO71" s="575"/>
      <c r="FP71" s="575"/>
      <c r="FQ71" s="575"/>
      <c r="FR71" s="575"/>
      <c r="FS71" s="575"/>
      <c r="FT71" s="575"/>
      <c r="FU71" s="575"/>
      <c r="FV71" s="575"/>
      <c r="FW71" s="575"/>
      <c r="FX71" s="575"/>
      <c r="FY71" s="575"/>
      <c r="FZ71" s="575"/>
      <c r="GA71" s="575"/>
      <c r="GB71" s="575"/>
      <c r="GC71" s="575"/>
      <c r="GD71" s="575"/>
      <c r="GE71" s="575"/>
      <c r="GF71" s="575"/>
      <c r="GG71" s="575"/>
    </row>
    <row r="72" spans="1:189" s="573" customFormat="1" hidden="1">
      <c r="A72" s="568"/>
      <c r="B72" s="577"/>
      <c r="C72" s="577"/>
      <c r="D72" s="341"/>
      <c r="E72" s="341"/>
      <c r="F72" s="341"/>
      <c r="G72" s="341"/>
      <c r="H72" s="574"/>
      <c r="I72" s="595"/>
      <c r="J72" s="595"/>
      <c r="K72" s="595"/>
      <c r="L72" s="595"/>
      <c r="M72" s="595"/>
      <c r="N72" s="574"/>
      <c r="O72" s="632"/>
      <c r="P72" s="604"/>
      <c r="Q72" s="595"/>
      <c r="R72" s="632"/>
      <c r="S72" s="632"/>
      <c r="T72" s="595"/>
      <c r="U72" s="632"/>
      <c r="V72" s="632"/>
      <c r="W72" s="604"/>
      <c r="X72" s="632"/>
      <c r="Y72" s="632"/>
      <c r="Z72" s="632"/>
      <c r="AA72" s="632"/>
      <c r="AB72" s="632"/>
      <c r="AC72" s="632"/>
      <c r="AD72" s="574"/>
      <c r="AE72" s="574"/>
      <c r="AF72" s="574"/>
      <c r="AG72" s="574"/>
      <c r="AH72" s="574"/>
      <c r="AI72" s="574"/>
      <c r="AJ72" s="574"/>
      <c r="AK72" s="1174"/>
      <c r="AL72" s="572"/>
      <c r="AM72" s="371"/>
      <c r="AN72" s="574"/>
      <c r="AO72" s="574"/>
      <c r="AP72" s="574"/>
      <c r="AQ72" s="574"/>
      <c r="AR72" s="1174"/>
      <c r="AS72" s="575"/>
      <c r="AT72" s="575"/>
      <c r="AU72" s="575"/>
      <c r="AV72" s="575"/>
      <c r="AW72" s="575"/>
      <c r="AX72" s="575"/>
      <c r="AY72" s="575"/>
      <c r="AZ72" s="575"/>
      <c r="BA72" s="575"/>
      <c r="BB72" s="575"/>
      <c r="BC72" s="575"/>
      <c r="BD72" s="575"/>
      <c r="BE72" s="575"/>
      <c r="BF72" s="575"/>
      <c r="BG72" s="575"/>
      <c r="BH72" s="575"/>
      <c r="BI72" s="575"/>
      <c r="BJ72" s="575"/>
      <c r="BK72" s="575"/>
      <c r="BL72" s="575"/>
      <c r="BM72" s="575"/>
      <c r="BN72" s="575"/>
      <c r="BO72" s="575"/>
      <c r="BP72" s="575"/>
      <c r="BQ72" s="575"/>
      <c r="BR72" s="575"/>
      <c r="BS72" s="575"/>
      <c r="BT72" s="575"/>
      <c r="BU72" s="575"/>
      <c r="BV72" s="575"/>
      <c r="BW72" s="575"/>
      <c r="BX72" s="575"/>
      <c r="BY72" s="575"/>
      <c r="BZ72" s="575"/>
      <c r="CA72" s="575"/>
      <c r="CB72" s="575"/>
      <c r="CC72" s="575"/>
      <c r="CD72" s="575"/>
      <c r="CE72" s="575"/>
      <c r="CF72" s="575"/>
      <c r="CG72" s="575"/>
      <c r="CH72" s="575"/>
      <c r="CI72" s="575"/>
      <c r="CJ72" s="575"/>
      <c r="CK72" s="575"/>
      <c r="CL72" s="575"/>
      <c r="CM72" s="575"/>
      <c r="CN72" s="575"/>
      <c r="CO72" s="575"/>
      <c r="CP72" s="575"/>
      <c r="CQ72" s="575"/>
      <c r="CR72" s="575"/>
      <c r="CS72" s="575"/>
      <c r="CT72" s="575"/>
      <c r="CU72" s="575"/>
      <c r="CV72" s="575"/>
      <c r="CW72" s="575"/>
      <c r="CX72" s="575"/>
      <c r="CY72" s="575"/>
      <c r="CZ72" s="575"/>
      <c r="DA72" s="575"/>
      <c r="DB72" s="575"/>
      <c r="DC72" s="575"/>
      <c r="DD72" s="575"/>
      <c r="DE72" s="575"/>
      <c r="DF72" s="575"/>
      <c r="DG72" s="575"/>
      <c r="DH72" s="575"/>
      <c r="DI72" s="575"/>
      <c r="DJ72" s="575"/>
      <c r="DK72" s="575"/>
      <c r="DL72" s="575"/>
      <c r="DM72" s="575"/>
      <c r="DN72" s="575"/>
      <c r="DO72" s="575"/>
      <c r="DP72" s="575"/>
      <c r="DQ72" s="575"/>
      <c r="DR72" s="575"/>
      <c r="DS72" s="575"/>
      <c r="DT72" s="575"/>
      <c r="DU72" s="575"/>
      <c r="DV72" s="575"/>
      <c r="DW72" s="575"/>
      <c r="DX72" s="575"/>
      <c r="DY72" s="575"/>
      <c r="DZ72" s="575"/>
      <c r="EA72" s="575"/>
      <c r="EB72" s="575"/>
      <c r="EC72" s="575"/>
      <c r="ED72" s="575"/>
      <c r="EE72" s="575"/>
      <c r="EF72" s="575"/>
      <c r="EG72" s="575"/>
      <c r="EH72" s="575"/>
      <c r="EI72" s="575"/>
      <c r="EJ72" s="575"/>
      <c r="EK72" s="575"/>
      <c r="EL72" s="575"/>
      <c r="EM72" s="575"/>
      <c r="EN72" s="575"/>
      <c r="EO72" s="575"/>
      <c r="EP72" s="575"/>
      <c r="EQ72" s="575"/>
      <c r="ER72" s="575"/>
      <c r="ES72" s="575"/>
      <c r="ET72" s="575"/>
      <c r="EU72" s="575"/>
      <c r="EV72" s="575"/>
      <c r="EW72" s="575"/>
      <c r="EX72" s="575"/>
      <c r="EY72" s="575"/>
      <c r="EZ72" s="575"/>
      <c r="FA72" s="575"/>
      <c r="FB72" s="575"/>
      <c r="FC72" s="575"/>
      <c r="FD72" s="575"/>
      <c r="FE72" s="575"/>
      <c r="FF72" s="575"/>
      <c r="FG72" s="575"/>
      <c r="FH72" s="575"/>
      <c r="FI72" s="575"/>
      <c r="FJ72" s="575"/>
      <c r="FK72" s="575"/>
      <c r="FL72" s="575"/>
      <c r="FM72" s="575"/>
      <c r="FN72" s="575"/>
      <c r="FO72" s="575"/>
      <c r="FP72" s="575"/>
      <c r="FQ72" s="575"/>
      <c r="FR72" s="575"/>
      <c r="FS72" s="575"/>
      <c r="FT72" s="575"/>
      <c r="FU72" s="575"/>
      <c r="FV72" s="575"/>
      <c r="FW72" s="575"/>
      <c r="FX72" s="575"/>
      <c r="FY72" s="575"/>
      <c r="FZ72" s="575"/>
      <c r="GA72" s="575"/>
      <c r="GB72" s="575"/>
      <c r="GC72" s="575"/>
      <c r="GD72" s="575"/>
      <c r="GE72" s="575"/>
      <c r="GF72" s="575"/>
      <c r="GG72" s="575"/>
    </row>
    <row r="73" spans="1:189" s="573" customFormat="1" hidden="1">
      <c r="A73" s="568"/>
      <c r="B73" s="577"/>
      <c r="C73" s="577"/>
      <c r="D73" s="341"/>
      <c r="E73" s="341"/>
      <c r="F73" s="341"/>
      <c r="G73" s="341"/>
      <c r="H73" s="574"/>
      <c r="I73" s="595"/>
      <c r="J73" s="595"/>
      <c r="K73" s="595"/>
      <c r="L73" s="595"/>
      <c r="M73" s="595"/>
      <c r="N73" s="574"/>
      <c r="O73" s="632"/>
      <c r="P73" s="604"/>
      <c r="Q73" s="595"/>
      <c r="R73" s="632"/>
      <c r="S73" s="632"/>
      <c r="T73" s="595"/>
      <c r="U73" s="632"/>
      <c r="V73" s="632"/>
      <c r="W73" s="604"/>
      <c r="X73" s="632"/>
      <c r="Y73" s="632"/>
      <c r="Z73" s="632"/>
      <c r="AA73" s="632"/>
      <c r="AB73" s="632"/>
      <c r="AC73" s="632"/>
      <c r="AD73" s="574"/>
      <c r="AE73" s="574"/>
      <c r="AF73" s="574"/>
      <c r="AG73" s="574"/>
      <c r="AH73" s="574"/>
      <c r="AI73" s="574"/>
      <c r="AJ73" s="574"/>
      <c r="AK73" s="1174"/>
      <c r="AL73" s="572"/>
      <c r="AM73" s="371"/>
      <c r="AN73" s="574"/>
      <c r="AO73" s="574"/>
      <c r="AP73" s="574"/>
      <c r="AQ73" s="574"/>
      <c r="AR73" s="1174"/>
      <c r="AS73" s="575"/>
      <c r="AT73" s="575"/>
      <c r="AU73" s="575"/>
      <c r="AV73" s="575"/>
      <c r="AW73" s="575"/>
      <c r="AX73" s="575"/>
      <c r="AY73" s="575"/>
      <c r="AZ73" s="575"/>
      <c r="BA73" s="575"/>
      <c r="BB73" s="575"/>
      <c r="BC73" s="575"/>
      <c r="BD73" s="575"/>
      <c r="BE73" s="575"/>
      <c r="BF73" s="575"/>
      <c r="BG73" s="575"/>
      <c r="BH73" s="575"/>
      <c r="BI73" s="575"/>
      <c r="BJ73" s="575"/>
      <c r="BK73" s="575"/>
      <c r="BL73" s="575"/>
      <c r="BM73" s="575"/>
      <c r="BN73" s="575"/>
      <c r="BO73" s="575"/>
      <c r="BP73" s="575"/>
      <c r="BQ73" s="575"/>
      <c r="BR73" s="575"/>
      <c r="BS73" s="575"/>
      <c r="BT73" s="575"/>
      <c r="BU73" s="575"/>
      <c r="BV73" s="575"/>
      <c r="BW73" s="575"/>
      <c r="BX73" s="575"/>
      <c r="BY73" s="575"/>
      <c r="BZ73" s="575"/>
      <c r="CA73" s="575"/>
      <c r="CB73" s="575"/>
      <c r="CC73" s="575"/>
      <c r="CD73" s="575"/>
      <c r="CE73" s="575"/>
      <c r="CF73" s="575"/>
      <c r="CG73" s="575"/>
      <c r="CH73" s="575"/>
      <c r="CI73" s="575"/>
      <c r="CJ73" s="575"/>
      <c r="CK73" s="575"/>
      <c r="CL73" s="575"/>
      <c r="CM73" s="575"/>
      <c r="CN73" s="575"/>
      <c r="CO73" s="575"/>
      <c r="CP73" s="575"/>
      <c r="CQ73" s="575"/>
      <c r="CR73" s="575"/>
      <c r="CS73" s="575"/>
      <c r="CT73" s="575"/>
      <c r="CU73" s="575"/>
      <c r="CV73" s="575"/>
      <c r="CW73" s="575"/>
      <c r="CX73" s="575"/>
      <c r="CY73" s="575"/>
      <c r="CZ73" s="575"/>
      <c r="DA73" s="575"/>
      <c r="DB73" s="575"/>
      <c r="DC73" s="575"/>
      <c r="DD73" s="575"/>
      <c r="DE73" s="575"/>
      <c r="DF73" s="575"/>
      <c r="DG73" s="575"/>
      <c r="DH73" s="575"/>
      <c r="DI73" s="575"/>
      <c r="DJ73" s="575"/>
      <c r="DK73" s="575"/>
      <c r="DL73" s="575"/>
      <c r="DM73" s="575"/>
      <c r="DN73" s="575"/>
      <c r="DO73" s="575"/>
      <c r="DP73" s="575"/>
      <c r="DQ73" s="575"/>
      <c r="DR73" s="575"/>
      <c r="DS73" s="575"/>
      <c r="DT73" s="575"/>
      <c r="DU73" s="575"/>
      <c r="DV73" s="575"/>
      <c r="DW73" s="575"/>
      <c r="DX73" s="575"/>
      <c r="DY73" s="575"/>
      <c r="DZ73" s="575"/>
      <c r="EA73" s="575"/>
      <c r="EB73" s="575"/>
      <c r="EC73" s="575"/>
      <c r="ED73" s="575"/>
      <c r="EE73" s="575"/>
      <c r="EF73" s="575"/>
      <c r="EG73" s="575"/>
      <c r="EH73" s="575"/>
      <c r="EI73" s="575"/>
      <c r="EJ73" s="575"/>
      <c r="EK73" s="575"/>
      <c r="EL73" s="575"/>
      <c r="EM73" s="575"/>
      <c r="EN73" s="575"/>
      <c r="EO73" s="575"/>
      <c r="EP73" s="575"/>
      <c r="EQ73" s="575"/>
      <c r="ER73" s="575"/>
      <c r="ES73" s="575"/>
      <c r="ET73" s="575"/>
      <c r="EU73" s="575"/>
      <c r="EV73" s="575"/>
      <c r="EW73" s="575"/>
      <c r="EX73" s="575"/>
      <c r="EY73" s="575"/>
      <c r="EZ73" s="575"/>
      <c r="FA73" s="575"/>
      <c r="FB73" s="575"/>
      <c r="FC73" s="575"/>
      <c r="FD73" s="575"/>
      <c r="FE73" s="575"/>
      <c r="FF73" s="575"/>
      <c r="FG73" s="575"/>
      <c r="FH73" s="575"/>
      <c r="FI73" s="575"/>
      <c r="FJ73" s="575"/>
      <c r="FK73" s="575"/>
      <c r="FL73" s="575"/>
      <c r="FM73" s="575"/>
      <c r="FN73" s="575"/>
      <c r="FO73" s="575"/>
      <c r="FP73" s="575"/>
      <c r="FQ73" s="575"/>
      <c r="FR73" s="575"/>
      <c r="FS73" s="575"/>
      <c r="FT73" s="575"/>
      <c r="FU73" s="575"/>
      <c r="FV73" s="575"/>
      <c r="FW73" s="575"/>
      <c r="FX73" s="575"/>
      <c r="FY73" s="575"/>
      <c r="FZ73" s="575"/>
      <c r="GA73" s="575"/>
      <c r="GB73" s="575"/>
      <c r="GC73" s="575"/>
      <c r="GD73" s="575"/>
      <c r="GE73" s="575"/>
      <c r="GF73" s="575"/>
      <c r="GG73" s="575"/>
    </row>
    <row r="74" spans="1:189" s="587" customFormat="1" ht="31.5">
      <c r="A74" s="580" t="s">
        <v>34</v>
      </c>
      <c r="B74" s="585" t="s">
        <v>54</v>
      </c>
      <c r="C74" s="585"/>
      <c r="D74" s="633"/>
      <c r="E74" s="634"/>
      <c r="F74" s="586"/>
      <c r="G74" s="635"/>
      <c r="H74" s="636">
        <f>H75+H81</f>
        <v>733019</v>
      </c>
      <c r="I74" s="636">
        <f t="shared" ref="I74:AI74" si="83">I75+I81</f>
        <v>40000</v>
      </c>
      <c r="J74" s="636">
        <f t="shared" si="83"/>
        <v>127000</v>
      </c>
      <c r="K74" s="636">
        <f t="shared" si="83"/>
        <v>0</v>
      </c>
      <c r="L74" s="636">
        <f t="shared" si="83"/>
        <v>0</v>
      </c>
      <c r="M74" s="636">
        <f t="shared" si="83"/>
        <v>519900</v>
      </c>
      <c r="N74" s="636">
        <f t="shared" si="83"/>
        <v>82500</v>
      </c>
      <c r="O74" s="636">
        <f t="shared" si="83"/>
        <v>0</v>
      </c>
      <c r="P74" s="636">
        <f t="shared" si="83"/>
        <v>82500</v>
      </c>
      <c r="Q74" s="636">
        <f t="shared" si="83"/>
        <v>0</v>
      </c>
      <c r="R74" s="636">
        <f t="shared" si="83"/>
        <v>0</v>
      </c>
      <c r="S74" s="636">
        <f t="shared" si="83"/>
        <v>0</v>
      </c>
      <c r="T74" s="636">
        <f t="shared" si="83"/>
        <v>437400</v>
      </c>
      <c r="U74" s="636">
        <f t="shared" si="83"/>
        <v>0</v>
      </c>
      <c r="V74" s="636">
        <f t="shared" si="83"/>
        <v>0</v>
      </c>
      <c r="W74" s="636">
        <f t="shared" si="83"/>
        <v>0</v>
      </c>
      <c r="X74" s="636">
        <f t="shared" si="83"/>
        <v>0</v>
      </c>
      <c r="Y74" s="636">
        <f t="shared" si="83"/>
        <v>0</v>
      </c>
      <c r="Z74" s="636">
        <f t="shared" si="83"/>
        <v>0</v>
      </c>
      <c r="AA74" s="636">
        <f t="shared" si="83"/>
        <v>0</v>
      </c>
      <c r="AB74" s="636">
        <f t="shared" si="83"/>
        <v>28656</v>
      </c>
      <c r="AC74" s="636">
        <f t="shared" si="83"/>
        <v>0</v>
      </c>
      <c r="AD74" s="636">
        <f t="shared" si="83"/>
        <v>111156</v>
      </c>
      <c r="AE74" s="636">
        <f t="shared" si="83"/>
        <v>0</v>
      </c>
      <c r="AF74" s="636">
        <f t="shared" si="83"/>
        <v>82500</v>
      </c>
      <c r="AG74" s="636">
        <f t="shared" si="83"/>
        <v>0</v>
      </c>
      <c r="AH74" s="636">
        <f t="shared" si="83"/>
        <v>0</v>
      </c>
      <c r="AI74" s="636">
        <f t="shared" si="83"/>
        <v>28656</v>
      </c>
      <c r="AJ74" s="636">
        <f t="shared" ref="AJ74:AM74" si="84">AJ75+AJ81</f>
        <v>437400</v>
      </c>
      <c r="AK74" s="636" t="e">
        <f t="shared" si="84"/>
        <v>#VALUE!</v>
      </c>
      <c r="AL74" s="636">
        <f t="shared" si="84"/>
        <v>28656</v>
      </c>
      <c r="AM74" s="372">
        <f t="shared" si="84"/>
        <v>28656</v>
      </c>
      <c r="AN74" s="582">
        <f t="shared" ref="AN74:AO79" si="85">AE74-O74</f>
        <v>0</v>
      </c>
      <c r="AO74" s="582">
        <f t="shared" si="85"/>
        <v>0</v>
      </c>
      <c r="AP74" s="582">
        <f t="shared" ref="AP74:AQ79" si="86">AH74-R74</f>
        <v>0</v>
      </c>
      <c r="AQ74" s="582">
        <f t="shared" si="86"/>
        <v>28656</v>
      </c>
      <c r="AR74" s="608"/>
      <c r="AS74" s="584"/>
      <c r="AT74" s="584"/>
      <c r="AU74" s="584"/>
      <c r="AV74" s="584"/>
      <c r="AW74" s="584"/>
      <c r="AX74" s="584"/>
      <c r="AY74" s="584"/>
      <c r="AZ74" s="584"/>
      <c r="BA74" s="584"/>
      <c r="BB74" s="584"/>
      <c r="BC74" s="584"/>
      <c r="BD74" s="584"/>
      <c r="BE74" s="584"/>
      <c r="BF74" s="584"/>
      <c r="BG74" s="584"/>
      <c r="BH74" s="584"/>
      <c r="BI74" s="584"/>
      <c r="BJ74" s="584"/>
      <c r="BK74" s="584"/>
      <c r="BL74" s="584"/>
      <c r="BM74" s="584"/>
      <c r="BN74" s="584"/>
      <c r="BO74" s="584"/>
      <c r="BP74" s="584"/>
      <c r="BQ74" s="584"/>
      <c r="BR74" s="584"/>
      <c r="BS74" s="584"/>
      <c r="BT74" s="584"/>
      <c r="BU74" s="584"/>
      <c r="BV74" s="584"/>
      <c r="BW74" s="584"/>
      <c r="BX74" s="584"/>
      <c r="BY74" s="584"/>
      <c r="BZ74" s="584"/>
      <c r="CA74" s="584"/>
      <c r="CB74" s="584"/>
      <c r="CC74" s="584"/>
      <c r="CD74" s="584"/>
      <c r="CE74" s="584"/>
      <c r="CF74" s="584"/>
      <c r="CG74" s="584"/>
      <c r="CH74" s="584"/>
      <c r="CI74" s="584"/>
      <c r="CJ74" s="584"/>
      <c r="CK74" s="584"/>
      <c r="CL74" s="584"/>
      <c r="CM74" s="584"/>
      <c r="CN74" s="584"/>
      <c r="CO74" s="584"/>
      <c r="CP74" s="584"/>
      <c r="CQ74" s="584"/>
      <c r="CR74" s="584"/>
      <c r="CS74" s="584"/>
      <c r="CT74" s="584"/>
      <c r="CU74" s="584"/>
      <c r="CV74" s="584"/>
      <c r="CW74" s="584"/>
      <c r="CX74" s="584"/>
      <c r="CY74" s="584"/>
      <c r="CZ74" s="584"/>
      <c r="DA74" s="584"/>
      <c r="DB74" s="584"/>
      <c r="DC74" s="584"/>
      <c r="DD74" s="584"/>
      <c r="DE74" s="584"/>
      <c r="DF74" s="584"/>
      <c r="DG74" s="584"/>
      <c r="DH74" s="584"/>
      <c r="DI74" s="584"/>
      <c r="DJ74" s="584"/>
      <c r="DK74" s="584"/>
      <c r="DL74" s="584"/>
      <c r="DM74" s="584"/>
      <c r="DN74" s="584"/>
      <c r="DO74" s="584"/>
      <c r="DP74" s="584"/>
      <c r="DQ74" s="584"/>
      <c r="DR74" s="584"/>
      <c r="DS74" s="584"/>
      <c r="DT74" s="584"/>
      <c r="DU74" s="584"/>
      <c r="DV74" s="584"/>
      <c r="DW74" s="584"/>
      <c r="DX74" s="584"/>
      <c r="DY74" s="584"/>
      <c r="DZ74" s="584"/>
      <c r="EA74" s="584"/>
      <c r="EB74" s="584"/>
      <c r="EC74" s="584"/>
      <c r="ED74" s="584"/>
      <c r="EE74" s="584"/>
      <c r="EF74" s="584"/>
      <c r="EG74" s="584"/>
      <c r="EH74" s="584"/>
      <c r="EI74" s="584"/>
      <c r="EJ74" s="584"/>
      <c r="EK74" s="584"/>
      <c r="EL74" s="584"/>
      <c r="EM74" s="584"/>
      <c r="EN74" s="584"/>
      <c r="EO74" s="584"/>
      <c r="EP74" s="584"/>
      <c r="EQ74" s="584"/>
      <c r="ER74" s="584"/>
      <c r="ES74" s="584"/>
      <c r="ET74" s="584"/>
      <c r="EU74" s="584"/>
      <c r="EV74" s="584"/>
      <c r="EW74" s="584"/>
      <c r="EX74" s="584"/>
      <c r="EY74" s="584"/>
      <c r="EZ74" s="584"/>
      <c r="FA74" s="584"/>
      <c r="FB74" s="584"/>
      <c r="FC74" s="584"/>
      <c r="FD74" s="584"/>
      <c r="FE74" s="584"/>
      <c r="FF74" s="584"/>
      <c r="FG74" s="584"/>
      <c r="FH74" s="584"/>
      <c r="FI74" s="584"/>
      <c r="FJ74" s="584"/>
      <c r="FK74" s="584"/>
      <c r="FL74" s="584"/>
      <c r="FM74" s="584"/>
      <c r="FN74" s="584"/>
      <c r="FO74" s="584"/>
      <c r="FP74" s="584"/>
      <c r="FQ74" s="584"/>
      <c r="FR74" s="584"/>
      <c r="FS74" s="584"/>
      <c r="FT74" s="584"/>
      <c r="FU74" s="584"/>
      <c r="FV74" s="584"/>
      <c r="FW74" s="584"/>
      <c r="FX74" s="584"/>
      <c r="FY74" s="584"/>
      <c r="FZ74" s="584"/>
      <c r="GA74" s="584"/>
      <c r="GB74" s="584"/>
      <c r="GC74" s="584"/>
      <c r="GD74" s="584"/>
      <c r="GE74" s="584"/>
      <c r="GF74" s="584"/>
      <c r="GG74" s="584"/>
    </row>
    <row r="75" spans="1:189" s="587" customFormat="1" ht="31.5">
      <c r="A75" s="580" t="s">
        <v>435</v>
      </c>
      <c r="B75" s="590" t="s">
        <v>216</v>
      </c>
      <c r="C75" s="590"/>
      <c r="D75" s="633"/>
      <c r="E75" s="634"/>
      <c r="F75" s="586"/>
      <c r="G75" s="635"/>
      <c r="H75" s="636">
        <f>H76+H79</f>
        <v>733019</v>
      </c>
      <c r="I75" s="636">
        <f t="shared" ref="I75:AI75" si="87">I76+I79</f>
        <v>40000</v>
      </c>
      <c r="J75" s="636">
        <f t="shared" si="87"/>
        <v>127000</v>
      </c>
      <c r="K75" s="636">
        <f t="shared" si="87"/>
        <v>0</v>
      </c>
      <c r="L75" s="636">
        <f t="shared" si="87"/>
        <v>0</v>
      </c>
      <c r="M75" s="636">
        <f t="shared" si="87"/>
        <v>519900</v>
      </c>
      <c r="N75" s="636">
        <f t="shared" si="87"/>
        <v>82500</v>
      </c>
      <c r="O75" s="636">
        <f t="shared" si="87"/>
        <v>0</v>
      </c>
      <c r="P75" s="636">
        <f t="shared" si="87"/>
        <v>82500</v>
      </c>
      <c r="Q75" s="636">
        <f t="shared" si="87"/>
        <v>0</v>
      </c>
      <c r="R75" s="636">
        <f t="shared" si="87"/>
        <v>0</v>
      </c>
      <c r="S75" s="636">
        <f t="shared" si="87"/>
        <v>0</v>
      </c>
      <c r="T75" s="636">
        <f t="shared" si="87"/>
        <v>437400</v>
      </c>
      <c r="U75" s="636">
        <f t="shared" si="87"/>
        <v>0</v>
      </c>
      <c r="V75" s="636">
        <f t="shared" si="87"/>
        <v>0</v>
      </c>
      <c r="W75" s="636">
        <f t="shared" si="87"/>
        <v>0</v>
      </c>
      <c r="X75" s="636">
        <f t="shared" si="87"/>
        <v>0</v>
      </c>
      <c r="Y75" s="636">
        <f t="shared" si="87"/>
        <v>0</v>
      </c>
      <c r="Z75" s="636">
        <f t="shared" si="87"/>
        <v>0</v>
      </c>
      <c r="AA75" s="636">
        <f t="shared" si="87"/>
        <v>0</v>
      </c>
      <c r="AB75" s="636">
        <f t="shared" si="87"/>
        <v>28656</v>
      </c>
      <c r="AC75" s="636">
        <f t="shared" si="87"/>
        <v>0</v>
      </c>
      <c r="AD75" s="636">
        <f t="shared" si="87"/>
        <v>111156</v>
      </c>
      <c r="AE75" s="636">
        <f t="shared" si="87"/>
        <v>0</v>
      </c>
      <c r="AF75" s="636">
        <f t="shared" si="87"/>
        <v>82500</v>
      </c>
      <c r="AG75" s="636">
        <f t="shared" si="87"/>
        <v>0</v>
      </c>
      <c r="AH75" s="636">
        <f t="shared" si="87"/>
        <v>0</v>
      </c>
      <c r="AI75" s="636">
        <f t="shared" si="87"/>
        <v>28656</v>
      </c>
      <c r="AJ75" s="636">
        <f t="shared" ref="AJ75:AM75" si="88">AJ76+AJ79</f>
        <v>437400</v>
      </c>
      <c r="AK75" s="636" t="e">
        <f t="shared" si="88"/>
        <v>#VALUE!</v>
      </c>
      <c r="AL75" s="636">
        <f t="shared" si="88"/>
        <v>28656</v>
      </c>
      <c r="AM75" s="372">
        <f t="shared" si="88"/>
        <v>28656</v>
      </c>
      <c r="AN75" s="582">
        <f t="shared" si="85"/>
        <v>0</v>
      </c>
      <c r="AO75" s="582">
        <f t="shared" si="85"/>
        <v>0</v>
      </c>
      <c r="AP75" s="582">
        <f t="shared" si="86"/>
        <v>0</v>
      </c>
      <c r="AQ75" s="582">
        <f t="shared" si="86"/>
        <v>28656</v>
      </c>
      <c r="AR75" s="608"/>
      <c r="AS75" s="584"/>
      <c r="AT75" s="584"/>
      <c r="AU75" s="584"/>
      <c r="AV75" s="584"/>
      <c r="AW75" s="584"/>
      <c r="AX75" s="584"/>
      <c r="AY75" s="584"/>
      <c r="AZ75" s="584"/>
      <c r="BA75" s="584"/>
      <c r="BB75" s="584"/>
      <c r="BC75" s="584"/>
      <c r="BD75" s="584"/>
      <c r="BE75" s="584"/>
      <c r="BF75" s="584"/>
      <c r="BG75" s="584"/>
      <c r="BH75" s="584"/>
      <c r="BI75" s="584"/>
      <c r="BJ75" s="584"/>
      <c r="BK75" s="584"/>
      <c r="BL75" s="584"/>
      <c r="BM75" s="584"/>
      <c r="BN75" s="584"/>
      <c r="BO75" s="584"/>
      <c r="BP75" s="584"/>
      <c r="BQ75" s="584"/>
      <c r="BR75" s="584"/>
      <c r="BS75" s="584"/>
      <c r="BT75" s="584"/>
      <c r="BU75" s="584"/>
      <c r="BV75" s="584"/>
      <c r="BW75" s="584"/>
      <c r="BX75" s="584"/>
      <c r="BY75" s="584"/>
      <c r="BZ75" s="584"/>
      <c r="CA75" s="584"/>
      <c r="CB75" s="584"/>
      <c r="CC75" s="584"/>
      <c r="CD75" s="584"/>
      <c r="CE75" s="584"/>
      <c r="CF75" s="584"/>
      <c r="CG75" s="584"/>
      <c r="CH75" s="584"/>
      <c r="CI75" s="584"/>
      <c r="CJ75" s="584"/>
      <c r="CK75" s="584"/>
      <c r="CL75" s="584"/>
      <c r="CM75" s="584"/>
      <c r="CN75" s="584"/>
      <c r="CO75" s="584"/>
      <c r="CP75" s="584"/>
      <c r="CQ75" s="584"/>
      <c r="CR75" s="584"/>
      <c r="CS75" s="584"/>
      <c r="CT75" s="584"/>
      <c r="CU75" s="584"/>
      <c r="CV75" s="584"/>
      <c r="CW75" s="584"/>
      <c r="CX75" s="584"/>
      <c r="CY75" s="584"/>
      <c r="CZ75" s="584"/>
      <c r="DA75" s="584"/>
      <c r="DB75" s="584"/>
      <c r="DC75" s="584"/>
      <c r="DD75" s="584"/>
      <c r="DE75" s="584"/>
      <c r="DF75" s="584"/>
      <c r="DG75" s="584"/>
      <c r="DH75" s="584"/>
      <c r="DI75" s="584"/>
      <c r="DJ75" s="584"/>
      <c r="DK75" s="584"/>
      <c r="DL75" s="584"/>
      <c r="DM75" s="584"/>
      <c r="DN75" s="584"/>
      <c r="DO75" s="584"/>
      <c r="DP75" s="584"/>
      <c r="DQ75" s="584"/>
      <c r="DR75" s="584"/>
      <c r="DS75" s="584"/>
      <c r="DT75" s="584"/>
      <c r="DU75" s="584"/>
      <c r="DV75" s="584"/>
      <c r="DW75" s="584"/>
      <c r="DX75" s="584"/>
      <c r="DY75" s="584"/>
      <c r="DZ75" s="584"/>
      <c r="EA75" s="584"/>
      <c r="EB75" s="584"/>
      <c r="EC75" s="584"/>
      <c r="ED75" s="584"/>
      <c r="EE75" s="584"/>
      <c r="EF75" s="584"/>
      <c r="EG75" s="584"/>
      <c r="EH75" s="584"/>
      <c r="EI75" s="584"/>
      <c r="EJ75" s="584"/>
      <c r="EK75" s="584"/>
      <c r="EL75" s="584"/>
      <c r="EM75" s="584"/>
      <c r="EN75" s="584"/>
      <c r="EO75" s="584"/>
      <c r="EP75" s="584"/>
      <c r="EQ75" s="584"/>
      <c r="ER75" s="584"/>
      <c r="ES75" s="584"/>
      <c r="ET75" s="584"/>
      <c r="EU75" s="584"/>
      <c r="EV75" s="584"/>
      <c r="EW75" s="584"/>
      <c r="EX75" s="584"/>
      <c r="EY75" s="584"/>
      <c r="EZ75" s="584"/>
      <c r="FA75" s="584"/>
      <c r="FB75" s="584"/>
      <c r="FC75" s="584"/>
      <c r="FD75" s="584"/>
      <c r="FE75" s="584"/>
      <c r="FF75" s="584"/>
      <c r="FG75" s="584"/>
      <c r="FH75" s="584"/>
      <c r="FI75" s="584"/>
      <c r="FJ75" s="584"/>
      <c r="FK75" s="584"/>
      <c r="FL75" s="584"/>
      <c r="FM75" s="584"/>
      <c r="FN75" s="584"/>
      <c r="FO75" s="584"/>
      <c r="FP75" s="584"/>
      <c r="FQ75" s="584"/>
      <c r="FR75" s="584"/>
      <c r="FS75" s="584"/>
      <c r="FT75" s="584"/>
      <c r="FU75" s="584"/>
      <c r="FV75" s="584"/>
      <c r="FW75" s="584"/>
      <c r="FX75" s="584"/>
      <c r="FY75" s="584"/>
      <c r="FZ75" s="584"/>
      <c r="GA75" s="584"/>
      <c r="GB75" s="584"/>
      <c r="GC75" s="584"/>
      <c r="GD75" s="584"/>
      <c r="GE75" s="584"/>
      <c r="GF75" s="584"/>
      <c r="GG75" s="584"/>
    </row>
    <row r="76" spans="1:189" s="587" customFormat="1" ht="17.25">
      <c r="A76" s="580"/>
      <c r="B76" s="590" t="s">
        <v>28</v>
      </c>
      <c r="C76" s="590"/>
      <c r="D76" s="633"/>
      <c r="E76" s="634"/>
      <c r="F76" s="586"/>
      <c r="G76" s="635"/>
      <c r="H76" s="636">
        <f>H77+H78</f>
        <v>733019</v>
      </c>
      <c r="I76" s="636">
        <f t="shared" ref="I76:AI76" si="89">I77+I78</f>
        <v>40000</v>
      </c>
      <c r="J76" s="636">
        <f t="shared" si="89"/>
        <v>127000</v>
      </c>
      <c r="K76" s="636">
        <f t="shared" si="89"/>
        <v>0</v>
      </c>
      <c r="L76" s="636">
        <f t="shared" si="89"/>
        <v>0</v>
      </c>
      <c r="M76" s="636">
        <f t="shared" si="89"/>
        <v>519900</v>
      </c>
      <c r="N76" s="636">
        <f t="shared" si="89"/>
        <v>82500</v>
      </c>
      <c r="O76" s="636">
        <f t="shared" si="89"/>
        <v>0</v>
      </c>
      <c r="P76" s="636">
        <f t="shared" si="89"/>
        <v>82500</v>
      </c>
      <c r="Q76" s="636">
        <f t="shared" si="89"/>
        <v>0</v>
      </c>
      <c r="R76" s="636">
        <f t="shared" si="89"/>
        <v>0</v>
      </c>
      <c r="S76" s="636">
        <f t="shared" si="89"/>
        <v>0</v>
      </c>
      <c r="T76" s="636">
        <f t="shared" si="89"/>
        <v>437400</v>
      </c>
      <c r="U76" s="636">
        <f t="shared" si="89"/>
        <v>0</v>
      </c>
      <c r="V76" s="636">
        <f t="shared" si="89"/>
        <v>0</v>
      </c>
      <c r="W76" s="636">
        <f t="shared" si="89"/>
        <v>0</v>
      </c>
      <c r="X76" s="636">
        <f t="shared" si="89"/>
        <v>0</v>
      </c>
      <c r="Y76" s="636">
        <f t="shared" si="89"/>
        <v>0</v>
      </c>
      <c r="Z76" s="636">
        <f t="shared" si="89"/>
        <v>0</v>
      </c>
      <c r="AA76" s="636">
        <f t="shared" si="89"/>
        <v>0</v>
      </c>
      <c r="AB76" s="636">
        <f t="shared" si="89"/>
        <v>28656</v>
      </c>
      <c r="AC76" s="636">
        <f t="shared" si="89"/>
        <v>0</v>
      </c>
      <c r="AD76" s="636">
        <f t="shared" si="89"/>
        <v>111156</v>
      </c>
      <c r="AE76" s="636">
        <f t="shared" si="89"/>
        <v>0</v>
      </c>
      <c r="AF76" s="636">
        <f t="shared" si="89"/>
        <v>82500</v>
      </c>
      <c r="AG76" s="636">
        <f t="shared" si="89"/>
        <v>0</v>
      </c>
      <c r="AH76" s="636">
        <f t="shared" si="89"/>
        <v>0</v>
      </c>
      <c r="AI76" s="636">
        <f t="shared" si="89"/>
        <v>28656</v>
      </c>
      <c r="AJ76" s="636">
        <f t="shared" ref="AJ76:AM76" si="90">AJ77+AJ78</f>
        <v>437400</v>
      </c>
      <c r="AK76" s="636" t="e">
        <f t="shared" si="90"/>
        <v>#VALUE!</v>
      </c>
      <c r="AL76" s="636">
        <f t="shared" si="90"/>
        <v>28656</v>
      </c>
      <c r="AM76" s="372">
        <f t="shared" si="90"/>
        <v>28656</v>
      </c>
      <c r="AN76" s="582">
        <f t="shared" si="85"/>
        <v>0</v>
      </c>
      <c r="AO76" s="582">
        <f t="shared" si="85"/>
        <v>0</v>
      </c>
      <c r="AP76" s="582">
        <f t="shared" si="86"/>
        <v>0</v>
      </c>
      <c r="AQ76" s="582">
        <f t="shared" si="86"/>
        <v>28656</v>
      </c>
      <c r="AR76" s="608"/>
      <c r="AS76" s="584"/>
      <c r="AT76" s="584"/>
      <c r="AU76" s="584"/>
      <c r="AV76" s="584"/>
      <c r="AW76" s="584"/>
      <c r="AX76" s="584"/>
      <c r="AY76" s="584"/>
      <c r="AZ76" s="584"/>
      <c r="BA76" s="584"/>
      <c r="BB76" s="584"/>
      <c r="BC76" s="584"/>
      <c r="BD76" s="584"/>
      <c r="BE76" s="584"/>
      <c r="BF76" s="584"/>
      <c r="BG76" s="584"/>
      <c r="BH76" s="584"/>
      <c r="BI76" s="584"/>
      <c r="BJ76" s="584"/>
      <c r="BK76" s="584"/>
      <c r="BL76" s="584"/>
      <c r="BM76" s="584"/>
      <c r="BN76" s="584"/>
      <c r="BO76" s="584"/>
      <c r="BP76" s="584"/>
      <c r="BQ76" s="584"/>
      <c r="BR76" s="584"/>
      <c r="BS76" s="584"/>
      <c r="BT76" s="584"/>
      <c r="BU76" s="584"/>
      <c r="BV76" s="584"/>
      <c r="BW76" s="584"/>
      <c r="BX76" s="584"/>
      <c r="BY76" s="584"/>
      <c r="BZ76" s="584"/>
      <c r="CA76" s="584"/>
      <c r="CB76" s="584"/>
      <c r="CC76" s="584"/>
      <c r="CD76" s="584"/>
      <c r="CE76" s="584"/>
      <c r="CF76" s="584"/>
      <c r="CG76" s="584"/>
      <c r="CH76" s="584"/>
      <c r="CI76" s="584"/>
      <c r="CJ76" s="584"/>
      <c r="CK76" s="584"/>
      <c r="CL76" s="584"/>
      <c r="CM76" s="584"/>
      <c r="CN76" s="584"/>
      <c r="CO76" s="584"/>
      <c r="CP76" s="584"/>
      <c r="CQ76" s="584"/>
      <c r="CR76" s="584"/>
      <c r="CS76" s="584"/>
      <c r="CT76" s="584"/>
      <c r="CU76" s="584"/>
      <c r="CV76" s="584"/>
      <c r="CW76" s="584"/>
      <c r="CX76" s="584"/>
      <c r="CY76" s="584"/>
      <c r="CZ76" s="584"/>
      <c r="DA76" s="584"/>
      <c r="DB76" s="584"/>
      <c r="DC76" s="584"/>
      <c r="DD76" s="584"/>
      <c r="DE76" s="584"/>
      <c r="DF76" s="584"/>
      <c r="DG76" s="584"/>
      <c r="DH76" s="584"/>
      <c r="DI76" s="584"/>
      <c r="DJ76" s="584"/>
      <c r="DK76" s="584"/>
      <c r="DL76" s="584"/>
      <c r="DM76" s="584"/>
      <c r="DN76" s="584"/>
      <c r="DO76" s="584"/>
      <c r="DP76" s="584"/>
      <c r="DQ76" s="584"/>
      <c r="DR76" s="584"/>
      <c r="DS76" s="584"/>
      <c r="DT76" s="584"/>
      <c r="DU76" s="584"/>
      <c r="DV76" s="584"/>
      <c r="DW76" s="584"/>
      <c r="DX76" s="584"/>
      <c r="DY76" s="584"/>
      <c r="DZ76" s="584"/>
      <c r="EA76" s="584"/>
      <c r="EB76" s="584"/>
      <c r="EC76" s="584"/>
      <c r="ED76" s="584"/>
      <c r="EE76" s="584"/>
      <c r="EF76" s="584"/>
      <c r="EG76" s="584"/>
      <c r="EH76" s="584"/>
      <c r="EI76" s="584"/>
      <c r="EJ76" s="584"/>
      <c r="EK76" s="584"/>
      <c r="EL76" s="584"/>
      <c r="EM76" s="584"/>
      <c r="EN76" s="584"/>
      <c r="EO76" s="584"/>
      <c r="EP76" s="584"/>
      <c r="EQ76" s="584"/>
      <c r="ER76" s="584"/>
      <c r="ES76" s="584"/>
      <c r="ET76" s="584"/>
      <c r="EU76" s="584"/>
      <c r="EV76" s="584"/>
      <c r="EW76" s="584"/>
      <c r="EX76" s="584"/>
      <c r="EY76" s="584"/>
      <c r="EZ76" s="584"/>
      <c r="FA76" s="584"/>
      <c r="FB76" s="584"/>
      <c r="FC76" s="584"/>
      <c r="FD76" s="584"/>
      <c r="FE76" s="584"/>
      <c r="FF76" s="584"/>
      <c r="FG76" s="584"/>
      <c r="FH76" s="584"/>
      <c r="FI76" s="584"/>
      <c r="FJ76" s="584"/>
      <c r="FK76" s="584"/>
      <c r="FL76" s="584"/>
      <c r="FM76" s="584"/>
      <c r="FN76" s="584"/>
      <c r="FO76" s="584"/>
      <c r="FP76" s="584"/>
      <c r="FQ76" s="584"/>
      <c r="FR76" s="584"/>
      <c r="FS76" s="584"/>
      <c r="FT76" s="584"/>
      <c r="FU76" s="584"/>
      <c r="FV76" s="584"/>
      <c r="FW76" s="584"/>
      <c r="FX76" s="584"/>
      <c r="FY76" s="584"/>
      <c r="FZ76" s="584"/>
      <c r="GA76" s="584"/>
      <c r="GB76" s="584"/>
      <c r="GC76" s="584"/>
      <c r="GD76" s="584"/>
      <c r="GE76" s="584"/>
      <c r="GF76" s="584"/>
      <c r="GG76" s="584"/>
    </row>
    <row r="77" spans="1:189" s="595" customFormat="1" ht="132.75" customHeight="1">
      <c r="A77" s="576">
        <f>A71+1</f>
        <v>2</v>
      </c>
      <c r="B77" s="637" t="s">
        <v>377</v>
      </c>
      <c r="C77" s="637">
        <v>1</v>
      </c>
      <c r="D77" s="638" t="s">
        <v>114</v>
      </c>
      <c r="E77" s="341" t="s">
        <v>285</v>
      </c>
      <c r="F77" s="638" t="s">
        <v>378</v>
      </c>
      <c r="G77" s="639" t="s">
        <v>379</v>
      </c>
      <c r="H77" s="640">
        <v>664300</v>
      </c>
      <c r="I77" s="604"/>
      <c r="J77" s="595">
        <v>87000</v>
      </c>
      <c r="K77" s="595">
        <f t="shared" ref="K77" si="91">L77+R77</f>
        <v>0</v>
      </c>
      <c r="L77" s="604"/>
      <c r="M77" s="604">
        <f>N77+T77</f>
        <v>504900</v>
      </c>
      <c r="N77" s="574">
        <f>O77+P77</f>
        <v>82500</v>
      </c>
      <c r="O77" s="604"/>
      <c r="P77" s="595">
        <f>22500+60000</f>
        <v>82500</v>
      </c>
      <c r="Q77" s="595">
        <f>R77+S77</f>
        <v>0</v>
      </c>
      <c r="R77" s="604"/>
      <c r="S77" s="604"/>
      <c r="T77" s="595">
        <v>422400</v>
      </c>
      <c r="U77" s="604"/>
      <c r="V77" s="604"/>
      <c r="W77" s="604"/>
      <c r="X77" s="604"/>
      <c r="Y77" s="604"/>
      <c r="Z77" s="604"/>
      <c r="AA77" s="604"/>
      <c r="AB77" s="604">
        <v>18656</v>
      </c>
      <c r="AC77" s="604"/>
      <c r="AD77" s="574">
        <f t="shared" ref="AD77:AD78" si="92">AE77+AF77+AH77+AI77</f>
        <v>101156</v>
      </c>
      <c r="AE77" s="574">
        <f>O77+V77-U77</f>
        <v>0</v>
      </c>
      <c r="AF77" s="595">
        <f>22500+60000</f>
        <v>82500</v>
      </c>
      <c r="AG77" s="574"/>
      <c r="AH77" s="574">
        <f>R77+Z77-Y77</f>
        <v>0</v>
      </c>
      <c r="AI77" s="574">
        <f>S77+AB77-AA77</f>
        <v>18656</v>
      </c>
      <c r="AJ77" s="574">
        <f>T77</f>
        <v>422400</v>
      </c>
      <c r="AK77" s="641" t="s">
        <v>464</v>
      </c>
      <c r="AL77" s="574">
        <f t="shared" si="30"/>
        <v>18656</v>
      </c>
      <c r="AM77" s="371">
        <f>AN77+AO77+AP77+AQ77</f>
        <v>18656</v>
      </c>
      <c r="AN77" s="574">
        <f t="shared" si="85"/>
        <v>0</v>
      </c>
      <c r="AO77" s="574">
        <f t="shared" si="85"/>
        <v>0</v>
      </c>
      <c r="AP77" s="574">
        <f t="shared" si="86"/>
        <v>0</v>
      </c>
      <c r="AQ77" s="574">
        <f t="shared" si="86"/>
        <v>18656</v>
      </c>
      <c r="AR77" s="355" t="s">
        <v>465</v>
      </c>
      <c r="AS77" s="596"/>
      <c r="AT77" s="596"/>
      <c r="AU77" s="596"/>
      <c r="AV77" s="596"/>
      <c r="AW77" s="596"/>
      <c r="AX77" s="596"/>
      <c r="AY77" s="596"/>
      <c r="AZ77" s="596"/>
      <c r="BA77" s="596"/>
      <c r="BB77" s="596"/>
      <c r="BC77" s="596"/>
      <c r="BD77" s="596"/>
      <c r="BE77" s="596"/>
      <c r="BF77" s="596"/>
      <c r="BG77" s="596"/>
      <c r="BH77" s="596"/>
      <c r="BI77" s="596"/>
      <c r="BJ77" s="596"/>
      <c r="BK77" s="596"/>
      <c r="BL77" s="596"/>
      <c r="BM77" s="596"/>
      <c r="BN77" s="596"/>
      <c r="BO77" s="596"/>
      <c r="BP77" s="596"/>
      <c r="BQ77" s="596"/>
      <c r="BR77" s="596"/>
      <c r="BS77" s="596"/>
      <c r="BT77" s="596"/>
      <c r="BU77" s="596"/>
      <c r="BV77" s="596"/>
      <c r="BW77" s="596"/>
      <c r="BX77" s="596"/>
      <c r="BY77" s="596"/>
      <c r="BZ77" s="596"/>
      <c r="CA77" s="596"/>
      <c r="CB77" s="596"/>
      <c r="CC77" s="596"/>
      <c r="CD77" s="596"/>
      <c r="CE77" s="596"/>
      <c r="CF77" s="596"/>
      <c r="CG77" s="596"/>
      <c r="CH77" s="596"/>
      <c r="CI77" s="596"/>
      <c r="CJ77" s="596"/>
      <c r="CK77" s="596"/>
      <c r="CL77" s="596"/>
      <c r="CM77" s="596"/>
      <c r="CN77" s="596"/>
      <c r="CO77" s="596"/>
      <c r="CP77" s="596"/>
      <c r="CQ77" s="596"/>
      <c r="CR77" s="596"/>
      <c r="CS77" s="596"/>
      <c r="CT77" s="596"/>
      <c r="CU77" s="596"/>
      <c r="CV77" s="596"/>
      <c r="CW77" s="596"/>
      <c r="CX77" s="596"/>
      <c r="CY77" s="596"/>
      <c r="CZ77" s="596"/>
      <c r="DA77" s="596"/>
      <c r="DB77" s="596"/>
      <c r="DC77" s="596"/>
      <c r="DD77" s="596"/>
      <c r="DE77" s="596"/>
      <c r="DF77" s="596"/>
      <c r="DG77" s="596"/>
      <c r="DH77" s="596"/>
      <c r="DI77" s="596"/>
      <c r="DJ77" s="596"/>
      <c r="DK77" s="596"/>
      <c r="DL77" s="596"/>
      <c r="DM77" s="596"/>
      <c r="DN77" s="596"/>
      <c r="DO77" s="596"/>
      <c r="DP77" s="596"/>
      <c r="DQ77" s="596"/>
      <c r="DR77" s="596"/>
      <c r="DS77" s="596"/>
      <c r="DT77" s="596"/>
      <c r="DU77" s="596"/>
      <c r="DV77" s="596"/>
      <c r="DW77" s="596"/>
      <c r="DX77" s="596"/>
      <c r="DY77" s="596"/>
      <c r="DZ77" s="596"/>
      <c r="EA77" s="596"/>
      <c r="EB77" s="596"/>
      <c r="EC77" s="596"/>
      <c r="ED77" s="596"/>
      <c r="EE77" s="596"/>
      <c r="EF77" s="596"/>
      <c r="EG77" s="596"/>
      <c r="EH77" s="596"/>
      <c r="EI77" s="596"/>
      <c r="EJ77" s="596"/>
      <c r="EK77" s="596"/>
      <c r="EL77" s="596"/>
      <c r="EM77" s="596"/>
      <c r="EN77" s="596"/>
      <c r="EO77" s="596"/>
      <c r="EP77" s="596"/>
      <c r="EQ77" s="596"/>
      <c r="ER77" s="596"/>
      <c r="ES77" s="596"/>
      <c r="ET77" s="596"/>
      <c r="EU77" s="596"/>
      <c r="EV77" s="596"/>
      <c r="EW77" s="596"/>
      <c r="EX77" s="596"/>
      <c r="EY77" s="596"/>
      <c r="EZ77" s="596"/>
      <c r="FA77" s="596"/>
      <c r="FB77" s="596"/>
      <c r="FC77" s="596"/>
      <c r="FD77" s="596"/>
      <c r="FE77" s="596"/>
      <c r="FF77" s="596"/>
      <c r="FG77" s="596"/>
      <c r="FH77" s="596"/>
      <c r="FI77" s="596"/>
      <c r="FJ77" s="596"/>
      <c r="FK77" s="596"/>
      <c r="FL77" s="596"/>
      <c r="FM77" s="596"/>
      <c r="FN77" s="596"/>
      <c r="FO77" s="596"/>
      <c r="FP77" s="596"/>
      <c r="FQ77" s="596"/>
      <c r="FR77" s="596"/>
      <c r="FS77" s="596"/>
      <c r="FT77" s="596"/>
      <c r="FU77" s="596"/>
      <c r="FV77" s="596"/>
      <c r="FW77" s="596"/>
      <c r="FX77" s="596"/>
      <c r="FY77" s="596"/>
      <c r="FZ77" s="596"/>
      <c r="GA77" s="596"/>
      <c r="GB77" s="596"/>
      <c r="GC77" s="596"/>
      <c r="GD77" s="596"/>
      <c r="GE77" s="596"/>
      <c r="GF77" s="596"/>
      <c r="GG77" s="596"/>
    </row>
    <row r="78" spans="1:189" s="595" customFormat="1" ht="136.5" customHeight="1">
      <c r="A78" s="576">
        <f>A77+1</f>
        <v>3</v>
      </c>
      <c r="B78" s="660" t="s">
        <v>328</v>
      </c>
      <c r="C78" s="660">
        <v>1</v>
      </c>
      <c r="D78" s="355" t="s">
        <v>325</v>
      </c>
      <c r="E78" s="659" t="s">
        <v>327</v>
      </c>
      <c r="F78" s="621" t="s">
        <v>262</v>
      </c>
      <c r="G78" s="621" t="s">
        <v>326</v>
      </c>
      <c r="H78" s="661">
        <v>68719</v>
      </c>
      <c r="I78" s="341">
        <v>40000</v>
      </c>
      <c r="J78" s="341">
        <v>40000</v>
      </c>
      <c r="K78" s="604"/>
      <c r="L78" s="604"/>
      <c r="M78" s="604">
        <f>N78+T78</f>
        <v>15000</v>
      </c>
      <c r="N78" s="574">
        <f>O78+P78</f>
        <v>0</v>
      </c>
      <c r="O78" s="604"/>
      <c r="P78" s="604"/>
      <c r="Q78" s="595">
        <f>R78+S78</f>
        <v>0</v>
      </c>
      <c r="R78" s="604"/>
      <c r="S78" s="604"/>
      <c r="T78" s="595">
        <v>15000</v>
      </c>
      <c r="U78" s="604"/>
      <c r="V78" s="604"/>
      <c r="W78" s="604"/>
      <c r="X78" s="604"/>
      <c r="Y78" s="604"/>
      <c r="Z78" s="604"/>
      <c r="AA78" s="604"/>
      <c r="AB78" s="604">
        <v>10000</v>
      </c>
      <c r="AC78" s="604"/>
      <c r="AD78" s="574">
        <f t="shared" si="92"/>
        <v>10000</v>
      </c>
      <c r="AE78" s="574">
        <f>O78+V78-U78</f>
        <v>0</v>
      </c>
      <c r="AF78" s="574">
        <f>P78+X78-W78</f>
        <v>0</v>
      </c>
      <c r="AG78" s="574"/>
      <c r="AH78" s="574">
        <f>R78+Z78-Y78</f>
        <v>0</v>
      </c>
      <c r="AI78" s="574">
        <f>S78+AB78-AA78</f>
        <v>10000</v>
      </c>
      <c r="AJ78" s="574">
        <f>T78</f>
        <v>15000</v>
      </c>
      <c r="AK78" s="604"/>
      <c r="AL78" s="574">
        <f t="shared" si="30"/>
        <v>10000</v>
      </c>
      <c r="AM78" s="371">
        <f>AN78+AO78+AP78+AQ78</f>
        <v>10000</v>
      </c>
      <c r="AN78" s="574">
        <f t="shared" si="85"/>
        <v>0</v>
      </c>
      <c r="AO78" s="574">
        <f t="shared" si="85"/>
        <v>0</v>
      </c>
      <c r="AP78" s="574">
        <f t="shared" si="86"/>
        <v>0</v>
      </c>
      <c r="AQ78" s="574">
        <f t="shared" si="86"/>
        <v>10000</v>
      </c>
      <c r="AR78" s="643" t="s">
        <v>510</v>
      </c>
      <c r="AS78" s="596"/>
      <c r="AT78" s="596"/>
      <c r="AU78" s="596"/>
      <c r="AV78" s="596"/>
      <c r="AW78" s="596"/>
      <c r="AX78" s="596"/>
      <c r="AY78" s="596"/>
      <c r="AZ78" s="596"/>
      <c r="BA78" s="596"/>
      <c r="BB78" s="596"/>
      <c r="BC78" s="596"/>
      <c r="BD78" s="596"/>
      <c r="BE78" s="596"/>
      <c r="BF78" s="596"/>
      <c r="BG78" s="596"/>
      <c r="BH78" s="596"/>
      <c r="BI78" s="596"/>
      <c r="BJ78" s="596"/>
      <c r="BK78" s="596"/>
      <c r="BL78" s="596"/>
      <c r="BM78" s="596"/>
      <c r="BN78" s="596"/>
      <c r="BO78" s="596"/>
      <c r="BP78" s="596"/>
      <c r="BQ78" s="596"/>
      <c r="BR78" s="596"/>
      <c r="BS78" s="596"/>
      <c r="BT78" s="596"/>
      <c r="BU78" s="596"/>
      <c r="BV78" s="596"/>
      <c r="BW78" s="596"/>
      <c r="BX78" s="596"/>
      <c r="BY78" s="596"/>
      <c r="BZ78" s="596"/>
      <c r="CA78" s="596"/>
      <c r="CB78" s="596"/>
      <c r="CC78" s="596"/>
      <c r="CD78" s="596"/>
      <c r="CE78" s="596"/>
      <c r="CF78" s="596"/>
      <c r="CG78" s="596"/>
      <c r="CH78" s="596"/>
      <c r="CI78" s="596"/>
      <c r="CJ78" s="596"/>
      <c r="CK78" s="596"/>
      <c r="CL78" s="596"/>
      <c r="CM78" s="596"/>
      <c r="CN78" s="596"/>
      <c r="CO78" s="596"/>
      <c r="CP78" s="596"/>
      <c r="CQ78" s="596"/>
      <c r="CR78" s="596"/>
      <c r="CS78" s="596"/>
      <c r="CT78" s="596"/>
      <c r="CU78" s="596"/>
      <c r="CV78" s="596"/>
      <c r="CW78" s="596"/>
      <c r="CX78" s="596"/>
      <c r="CY78" s="596"/>
      <c r="CZ78" s="596"/>
      <c r="DA78" s="596"/>
      <c r="DB78" s="596"/>
      <c r="DC78" s="596"/>
      <c r="DD78" s="596"/>
      <c r="DE78" s="596"/>
      <c r="DF78" s="596"/>
      <c r="DG78" s="596"/>
      <c r="DH78" s="596"/>
      <c r="DI78" s="596"/>
      <c r="DJ78" s="596"/>
      <c r="DK78" s="596"/>
      <c r="DL78" s="596"/>
      <c r="DM78" s="596"/>
      <c r="DN78" s="596"/>
      <c r="DO78" s="596"/>
      <c r="DP78" s="596"/>
      <c r="DQ78" s="596"/>
      <c r="DR78" s="596"/>
      <c r="DS78" s="596"/>
      <c r="DT78" s="596"/>
      <c r="DU78" s="596"/>
      <c r="DV78" s="596"/>
      <c r="DW78" s="596"/>
      <c r="DX78" s="596"/>
      <c r="DY78" s="596"/>
      <c r="DZ78" s="596"/>
      <c r="EA78" s="596"/>
      <c r="EB78" s="596"/>
      <c r="EC78" s="596"/>
      <c r="ED78" s="596"/>
      <c r="EE78" s="596"/>
      <c r="EF78" s="596"/>
      <c r="EG78" s="596"/>
      <c r="EH78" s="596"/>
      <c r="EI78" s="596"/>
      <c r="EJ78" s="596"/>
      <c r="EK78" s="596"/>
      <c r="EL78" s="596"/>
      <c r="EM78" s="596"/>
      <c r="EN78" s="596"/>
      <c r="EO78" s="596"/>
      <c r="EP78" s="596"/>
      <c r="EQ78" s="596"/>
      <c r="ER78" s="596"/>
      <c r="ES78" s="596"/>
      <c r="ET78" s="596"/>
      <c r="EU78" s="596"/>
      <c r="EV78" s="596"/>
      <c r="EW78" s="596"/>
      <c r="EX78" s="596"/>
      <c r="EY78" s="596"/>
      <c r="EZ78" s="596"/>
      <c r="FA78" s="596"/>
      <c r="FB78" s="596"/>
      <c r="FC78" s="596"/>
      <c r="FD78" s="596"/>
      <c r="FE78" s="596"/>
      <c r="FF78" s="596"/>
      <c r="FG78" s="596"/>
      <c r="FH78" s="596"/>
      <c r="FI78" s="596"/>
      <c r="FJ78" s="596"/>
      <c r="FK78" s="596"/>
      <c r="FL78" s="596"/>
      <c r="FM78" s="596"/>
      <c r="FN78" s="596"/>
      <c r="FO78" s="596"/>
      <c r="FP78" s="596"/>
      <c r="FQ78" s="596"/>
      <c r="FR78" s="596"/>
      <c r="FS78" s="596"/>
      <c r="FT78" s="596"/>
      <c r="FU78" s="596"/>
      <c r="FV78" s="596"/>
      <c r="FW78" s="596"/>
      <c r="FX78" s="596"/>
      <c r="FY78" s="596"/>
      <c r="FZ78" s="596"/>
      <c r="GA78" s="596"/>
      <c r="GB78" s="596"/>
      <c r="GC78" s="596"/>
      <c r="GD78" s="596"/>
      <c r="GE78" s="596"/>
      <c r="GF78" s="596"/>
      <c r="GG78" s="596"/>
    </row>
    <row r="79" spans="1:189" s="587" customFormat="1">
      <c r="A79" s="580"/>
      <c r="B79" s="590" t="s">
        <v>29</v>
      </c>
      <c r="C79" s="590"/>
      <c r="D79" s="662"/>
      <c r="E79" s="663"/>
      <c r="F79" s="634"/>
      <c r="G79" s="634"/>
      <c r="H79" s="664">
        <f>H80</f>
        <v>0</v>
      </c>
      <c r="I79" s="586"/>
      <c r="J79" s="586"/>
      <c r="K79" s="636"/>
      <c r="L79" s="636"/>
      <c r="M79" s="636"/>
      <c r="N79" s="636">
        <f>N80</f>
        <v>0</v>
      </c>
      <c r="O79" s="636">
        <f t="shared" ref="O79:AM79" si="93">O80</f>
        <v>0</v>
      </c>
      <c r="P79" s="636">
        <f t="shared" si="93"/>
        <v>0</v>
      </c>
      <c r="Q79" s="636">
        <f t="shared" si="93"/>
        <v>0</v>
      </c>
      <c r="R79" s="636">
        <f t="shared" si="93"/>
        <v>0</v>
      </c>
      <c r="S79" s="636">
        <f t="shared" si="93"/>
        <v>0</v>
      </c>
      <c r="T79" s="636">
        <f t="shared" si="93"/>
        <v>0</v>
      </c>
      <c r="U79" s="636">
        <f t="shared" si="93"/>
        <v>0</v>
      </c>
      <c r="V79" s="636">
        <f t="shared" si="93"/>
        <v>0</v>
      </c>
      <c r="W79" s="636">
        <f t="shared" si="93"/>
        <v>0</v>
      </c>
      <c r="X79" s="636">
        <f t="shared" si="93"/>
        <v>0</v>
      </c>
      <c r="Y79" s="636">
        <f t="shared" si="93"/>
        <v>0</v>
      </c>
      <c r="Z79" s="636">
        <f t="shared" si="93"/>
        <v>0</v>
      </c>
      <c r="AA79" s="636">
        <f t="shared" si="93"/>
        <v>0</v>
      </c>
      <c r="AB79" s="636">
        <f t="shared" si="93"/>
        <v>0</v>
      </c>
      <c r="AC79" s="636">
        <f t="shared" si="93"/>
        <v>0</v>
      </c>
      <c r="AD79" s="636">
        <f t="shared" si="93"/>
        <v>0</v>
      </c>
      <c r="AE79" s="636">
        <f t="shared" si="93"/>
        <v>0</v>
      </c>
      <c r="AF79" s="636">
        <f t="shared" si="93"/>
        <v>0</v>
      </c>
      <c r="AG79" s="636">
        <f t="shared" si="93"/>
        <v>0</v>
      </c>
      <c r="AH79" s="636">
        <f t="shared" si="93"/>
        <v>0</v>
      </c>
      <c r="AI79" s="636">
        <f t="shared" si="93"/>
        <v>0</v>
      </c>
      <c r="AJ79" s="636">
        <f t="shared" si="93"/>
        <v>0</v>
      </c>
      <c r="AK79" s="636">
        <f t="shared" si="93"/>
        <v>0</v>
      </c>
      <c r="AL79" s="636">
        <f t="shared" si="93"/>
        <v>0</v>
      </c>
      <c r="AM79" s="372">
        <f t="shared" si="93"/>
        <v>0</v>
      </c>
      <c r="AN79" s="582">
        <f t="shared" si="85"/>
        <v>0</v>
      </c>
      <c r="AO79" s="582">
        <f t="shared" si="85"/>
        <v>0</v>
      </c>
      <c r="AP79" s="582">
        <f t="shared" si="86"/>
        <v>0</v>
      </c>
      <c r="AQ79" s="582">
        <f t="shared" si="86"/>
        <v>0</v>
      </c>
      <c r="AR79" s="608"/>
      <c r="AS79" s="584"/>
      <c r="AT79" s="584"/>
      <c r="AU79" s="584"/>
      <c r="AV79" s="584"/>
      <c r="AW79" s="584"/>
      <c r="AX79" s="584"/>
      <c r="AY79" s="584"/>
      <c r="AZ79" s="584"/>
      <c r="BA79" s="584"/>
      <c r="BB79" s="584"/>
      <c r="BC79" s="584"/>
      <c r="BD79" s="584"/>
      <c r="BE79" s="584"/>
      <c r="BF79" s="584"/>
      <c r="BG79" s="584"/>
      <c r="BH79" s="584"/>
      <c r="BI79" s="584"/>
      <c r="BJ79" s="584"/>
      <c r="BK79" s="584"/>
      <c r="BL79" s="584"/>
      <c r="BM79" s="584"/>
      <c r="BN79" s="584"/>
      <c r="BO79" s="584"/>
      <c r="BP79" s="584"/>
      <c r="BQ79" s="584"/>
      <c r="BR79" s="584"/>
      <c r="BS79" s="584"/>
      <c r="BT79" s="584"/>
      <c r="BU79" s="584"/>
      <c r="BV79" s="584"/>
      <c r="BW79" s="584"/>
      <c r="BX79" s="584"/>
      <c r="BY79" s="584"/>
      <c r="BZ79" s="584"/>
      <c r="CA79" s="584"/>
      <c r="CB79" s="584"/>
      <c r="CC79" s="584"/>
      <c r="CD79" s="584"/>
      <c r="CE79" s="584"/>
      <c r="CF79" s="584"/>
      <c r="CG79" s="584"/>
      <c r="CH79" s="584"/>
      <c r="CI79" s="584"/>
      <c r="CJ79" s="584"/>
      <c r="CK79" s="584"/>
      <c r="CL79" s="584"/>
      <c r="CM79" s="584"/>
      <c r="CN79" s="584"/>
      <c r="CO79" s="584"/>
      <c r="CP79" s="584"/>
      <c r="CQ79" s="584"/>
      <c r="CR79" s="584"/>
      <c r="CS79" s="584"/>
      <c r="CT79" s="584"/>
      <c r="CU79" s="584"/>
      <c r="CV79" s="584"/>
      <c r="CW79" s="584"/>
      <c r="CX79" s="584"/>
      <c r="CY79" s="584"/>
      <c r="CZ79" s="584"/>
      <c r="DA79" s="584"/>
      <c r="DB79" s="584"/>
      <c r="DC79" s="584"/>
      <c r="DD79" s="584"/>
      <c r="DE79" s="584"/>
      <c r="DF79" s="584"/>
      <c r="DG79" s="584"/>
      <c r="DH79" s="584"/>
      <c r="DI79" s="584"/>
      <c r="DJ79" s="584"/>
      <c r="DK79" s="584"/>
      <c r="DL79" s="584"/>
      <c r="DM79" s="584"/>
      <c r="DN79" s="584"/>
      <c r="DO79" s="584"/>
      <c r="DP79" s="584"/>
      <c r="DQ79" s="584"/>
      <c r="DR79" s="584"/>
      <c r="DS79" s="584"/>
      <c r="DT79" s="584"/>
      <c r="DU79" s="584"/>
      <c r="DV79" s="584"/>
      <c r="DW79" s="584"/>
      <c r="DX79" s="584"/>
      <c r="DY79" s="584"/>
      <c r="DZ79" s="584"/>
      <c r="EA79" s="584"/>
      <c r="EB79" s="584"/>
      <c r="EC79" s="584"/>
      <c r="ED79" s="584"/>
      <c r="EE79" s="584"/>
      <c r="EF79" s="584"/>
      <c r="EG79" s="584"/>
      <c r="EH79" s="584"/>
      <c r="EI79" s="584"/>
      <c r="EJ79" s="584"/>
      <c r="EK79" s="584"/>
      <c r="EL79" s="584"/>
      <c r="EM79" s="584"/>
      <c r="EN79" s="584"/>
      <c r="EO79" s="584"/>
      <c r="EP79" s="584"/>
      <c r="EQ79" s="584"/>
      <c r="ER79" s="584"/>
      <c r="ES79" s="584"/>
      <c r="ET79" s="584"/>
      <c r="EU79" s="584"/>
      <c r="EV79" s="584"/>
      <c r="EW79" s="584"/>
      <c r="EX79" s="584"/>
      <c r="EY79" s="584"/>
      <c r="EZ79" s="584"/>
      <c r="FA79" s="584"/>
      <c r="FB79" s="584"/>
      <c r="FC79" s="584"/>
      <c r="FD79" s="584"/>
      <c r="FE79" s="584"/>
      <c r="FF79" s="584"/>
      <c r="FG79" s="584"/>
      <c r="FH79" s="584"/>
      <c r="FI79" s="584"/>
      <c r="FJ79" s="584"/>
      <c r="FK79" s="584"/>
      <c r="FL79" s="584"/>
      <c r="FM79" s="584"/>
      <c r="FN79" s="584"/>
      <c r="FO79" s="584"/>
      <c r="FP79" s="584"/>
      <c r="FQ79" s="584"/>
      <c r="FR79" s="584"/>
      <c r="FS79" s="584"/>
      <c r="FT79" s="584"/>
      <c r="FU79" s="584"/>
      <c r="FV79" s="584"/>
      <c r="FW79" s="584"/>
      <c r="FX79" s="584"/>
      <c r="FY79" s="584"/>
      <c r="FZ79" s="584"/>
      <c r="GA79" s="584"/>
      <c r="GB79" s="584"/>
      <c r="GC79" s="584"/>
      <c r="GD79" s="584"/>
      <c r="GE79" s="584"/>
      <c r="GF79" s="584"/>
      <c r="GG79" s="584"/>
    </row>
    <row r="80" spans="1:189" s="595" customFormat="1" hidden="1">
      <c r="A80" s="576"/>
      <c r="B80" s="361"/>
      <c r="C80" s="361"/>
      <c r="D80" s="362"/>
      <c r="E80" s="621"/>
      <c r="F80" s="341"/>
      <c r="G80" s="363"/>
      <c r="H80" s="574"/>
      <c r="I80" s="642"/>
      <c r="N80" s="574"/>
      <c r="R80" s="574"/>
      <c r="S80" s="574"/>
      <c r="U80" s="574"/>
      <c r="V80" s="574"/>
      <c r="W80" s="574"/>
      <c r="X80" s="574"/>
      <c r="Y80" s="574"/>
      <c r="Z80" s="574"/>
      <c r="AA80" s="574"/>
      <c r="AB80" s="574"/>
      <c r="AC80" s="574"/>
      <c r="AD80" s="574"/>
      <c r="AE80" s="574"/>
      <c r="AF80" s="574"/>
      <c r="AG80" s="574"/>
      <c r="AH80" s="574"/>
      <c r="AI80" s="574"/>
      <c r="AJ80" s="574"/>
      <c r="AK80" s="574"/>
      <c r="AL80" s="574"/>
      <c r="AM80" s="246"/>
      <c r="AN80" s="574"/>
      <c r="AO80" s="574"/>
      <c r="AP80" s="574"/>
      <c r="AQ80" s="574"/>
      <c r="AR80" s="643"/>
      <c r="AS80" s="596"/>
      <c r="AT80" s="596"/>
      <c r="AU80" s="596"/>
      <c r="AV80" s="596"/>
      <c r="AW80" s="596"/>
      <c r="AX80" s="596"/>
      <c r="AY80" s="596"/>
      <c r="AZ80" s="596"/>
      <c r="BA80" s="596"/>
      <c r="BB80" s="596"/>
      <c r="BC80" s="596"/>
      <c r="BD80" s="596"/>
      <c r="BE80" s="596"/>
      <c r="BF80" s="596"/>
      <c r="BG80" s="596"/>
      <c r="BH80" s="596"/>
      <c r="BI80" s="596"/>
      <c r="BJ80" s="596"/>
      <c r="BK80" s="596"/>
      <c r="BL80" s="596"/>
      <c r="BM80" s="596"/>
      <c r="BN80" s="596"/>
      <c r="BO80" s="596"/>
      <c r="BP80" s="596"/>
      <c r="BQ80" s="596"/>
      <c r="BR80" s="596"/>
      <c r="BS80" s="596"/>
      <c r="BT80" s="596"/>
      <c r="BU80" s="596"/>
      <c r="BV80" s="596"/>
      <c r="BW80" s="596"/>
      <c r="BX80" s="596"/>
      <c r="BY80" s="596"/>
      <c r="BZ80" s="596"/>
      <c r="CA80" s="596"/>
      <c r="CB80" s="596"/>
      <c r="CC80" s="596"/>
      <c r="CD80" s="596"/>
      <c r="CE80" s="596"/>
      <c r="CF80" s="596"/>
      <c r="CG80" s="596"/>
      <c r="CH80" s="596"/>
      <c r="CI80" s="596"/>
      <c r="CJ80" s="596"/>
      <c r="CK80" s="596"/>
      <c r="CL80" s="596"/>
      <c r="CM80" s="596"/>
      <c r="CN80" s="596"/>
      <c r="CO80" s="596"/>
      <c r="CP80" s="596"/>
      <c r="CQ80" s="596"/>
      <c r="CR80" s="596"/>
      <c r="CS80" s="596"/>
      <c r="CT80" s="596"/>
      <c r="CU80" s="596"/>
      <c r="CV80" s="596"/>
      <c r="CW80" s="596"/>
      <c r="CX80" s="596"/>
      <c r="CY80" s="596"/>
      <c r="CZ80" s="596"/>
      <c r="DA80" s="596"/>
      <c r="DB80" s="596"/>
      <c r="DC80" s="596"/>
      <c r="DD80" s="596"/>
      <c r="DE80" s="596"/>
      <c r="DF80" s="596"/>
      <c r="DG80" s="596"/>
      <c r="DH80" s="596"/>
      <c r="DI80" s="596"/>
      <c r="DJ80" s="596"/>
      <c r="DK80" s="596"/>
      <c r="DL80" s="596"/>
      <c r="DM80" s="596"/>
      <c r="DN80" s="596"/>
      <c r="DO80" s="596"/>
      <c r="DP80" s="596"/>
      <c r="DQ80" s="596"/>
      <c r="DR80" s="596"/>
      <c r="DS80" s="596"/>
      <c r="DT80" s="596"/>
      <c r="DU80" s="596"/>
      <c r="DV80" s="596"/>
      <c r="DW80" s="596"/>
      <c r="DX80" s="596"/>
      <c r="DY80" s="596"/>
      <c r="DZ80" s="596"/>
      <c r="EA80" s="596"/>
      <c r="EB80" s="596"/>
      <c r="EC80" s="596"/>
      <c r="ED80" s="596"/>
      <c r="EE80" s="596"/>
      <c r="EF80" s="596"/>
      <c r="EG80" s="596"/>
      <c r="EH80" s="596"/>
      <c r="EI80" s="596"/>
      <c r="EJ80" s="596"/>
      <c r="EK80" s="596"/>
      <c r="EL80" s="596"/>
      <c r="EM80" s="596"/>
      <c r="EN80" s="596"/>
      <c r="EO80" s="596"/>
      <c r="EP80" s="596"/>
      <c r="EQ80" s="596"/>
      <c r="ER80" s="596"/>
      <c r="ES80" s="596"/>
      <c r="ET80" s="596"/>
      <c r="EU80" s="596"/>
      <c r="EV80" s="596"/>
      <c r="EW80" s="596"/>
      <c r="EX80" s="596"/>
      <c r="EY80" s="596"/>
      <c r="EZ80" s="596"/>
      <c r="FA80" s="596"/>
      <c r="FB80" s="596"/>
      <c r="FC80" s="596"/>
      <c r="FD80" s="596"/>
      <c r="FE80" s="596"/>
      <c r="FF80" s="596"/>
      <c r="FG80" s="596"/>
      <c r="FH80" s="596"/>
      <c r="FI80" s="596"/>
      <c r="FJ80" s="596"/>
      <c r="FK80" s="596"/>
      <c r="FL80" s="596"/>
      <c r="FM80" s="596"/>
      <c r="FN80" s="596"/>
      <c r="FO80" s="596"/>
      <c r="FP80" s="596"/>
      <c r="FQ80" s="596"/>
      <c r="FR80" s="596"/>
      <c r="FS80" s="596"/>
      <c r="FT80" s="596"/>
      <c r="FU80" s="596"/>
      <c r="FV80" s="596"/>
      <c r="FW80" s="596"/>
      <c r="FX80" s="596"/>
      <c r="FY80" s="596"/>
      <c r="FZ80" s="596"/>
      <c r="GA80" s="596"/>
      <c r="GB80" s="596"/>
      <c r="GC80" s="596"/>
      <c r="GD80" s="596"/>
      <c r="GE80" s="596"/>
      <c r="GF80" s="596"/>
      <c r="GG80" s="596"/>
    </row>
    <row r="81" spans="1:44" s="584" customFormat="1" ht="31.5">
      <c r="A81" s="580" t="s">
        <v>521</v>
      </c>
      <c r="B81" s="590" t="s">
        <v>30</v>
      </c>
      <c r="C81" s="590"/>
      <c r="D81" s="644"/>
      <c r="E81" s="634"/>
      <c r="F81" s="586"/>
      <c r="G81" s="645"/>
      <c r="H81" s="582">
        <f>H82</f>
        <v>0</v>
      </c>
      <c r="I81" s="582">
        <f t="shared" ref="I81:AJ82" si="94">I82</f>
        <v>0</v>
      </c>
      <c r="J81" s="582">
        <f t="shared" si="94"/>
        <v>0</v>
      </c>
      <c r="K81" s="582">
        <f t="shared" si="94"/>
        <v>0</v>
      </c>
      <c r="L81" s="582">
        <f t="shared" si="94"/>
        <v>0</v>
      </c>
      <c r="M81" s="582">
        <f t="shared" si="94"/>
        <v>0</v>
      </c>
      <c r="N81" s="582">
        <f t="shared" si="94"/>
        <v>0</v>
      </c>
      <c r="O81" s="582">
        <f t="shared" si="94"/>
        <v>0</v>
      </c>
      <c r="P81" s="582">
        <f t="shared" si="94"/>
        <v>0</v>
      </c>
      <c r="Q81" s="582">
        <f t="shared" si="94"/>
        <v>0</v>
      </c>
      <c r="R81" s="582">
        <f t="shared" si="94"/>
        <v>0</v>
      </c>
      <c r="S81" s="582">
        <f t="shared" si="94"/>
        <v>0</v>
      </c>
      <c r="T81" s="582">
        <f t="shared" si="94"/>
        <v>0</v>
      </c>
      <c r="U81" s="582">
        <f t="shared" si="94"/>
        <v>0</v>
      </c>
      <c r="V81" s="582">
        <f t="shared" si="94"/>
        <v>0</v>
      </c>
      <c r="W81" s="582">
        <f t="shared" si="94"/>
        <v>0</v>
      </c>
      <c r="X81" s="582">
        <f t="shared" si="94"/>
        <v>0</v>
      </c>
      <c r="Y81" s="582">
        <f t="shared" si="94"/>
        <v>0</v>
      </c>
      <c r="Z81" s="582">
        <f t="shared" si="94"/>
        <v>0</v>
      </c>
      <c r="AA81" s="582">
        <f t="shared" si="94"/>
        <v>0</v>
      </c>
      <c r="AB81" s="582">
        <f t="shared" si="94"/>
        <v>0</v>
      </c>
      <c r="AC81" s="582">
        <f t="shared" si="94"/>
        <v>0</v>
      </c>
      <c r="AD81" s="582">
        <f t="shared" si="94"/>
        <v>0</v>
      </c>
      <c r="AE81" s="582">
        <f t="shared" si="94"/>
        <v>0</v>
      </c>
      <c r="AF81" s="582">
        <f t="shared" si="94"/>
        <v>0</v>
      </c>
      <c r="AG81" s="582">
        <f t="shared" si="94"/>
        <v>0</v>
      </c>
      <c r="AH81" s="582">
        <f t="shared" si="94"/>
        <v>0</v>
      </c>
      <c r="AI81" s="582">
        <f t="shared" si="94"/>
        <v>0</v>
      </c>
      <c r="AJ81" s="582">
        <f t="shared" si="94"/>
        <v>0</v>
      </c>
      <c r="AK81" s="582">
        <f t="shared" ref="AJ81:AM82" si="95">AK82</f>
        <v>0</v>
      </c>
      <c r="AL81" s="582">
        <f t="shared" si="95"/>
        <v>0</v>
      </c>
      <c r="AM81" s="245">
        <f t="shared" si="95"/>
        <v>0</v>
      </c>
      <c r="AN81" s="582">
        <f>AE81-O81</f>
        <v>0</v>
      </c>
      <c r="AO81" s="582">
        <f>AF81-P81</f>
        <v>0</v>
      </c>
      <c r="AP81" s="582">
        <f>AH81-R81</f>
        <v>0</v>
      </c>
      <c r="AQ81" s="582">
        <f>AI81-S81</f>
        <v>0</v>
      </c>
      <c r="AR81" s="608"/>
    </row>
    <row r="82" spans="1:44" s="584" customFormat="1">
      <c r="A82" s="580"/>
      <c r="B82" s="590" t="s">
        <v>28</v>
      </c>
      <c r="C82" s="590"/>
      <c r="D82" s="644"/>
      <c r="E82" s="634"/>
      <c r="F82" s="586"/>
      <c r="G82" s="645"/>
      <c r="H82" s="582">
        <f>H83</f>
        <v>0</v>
      </c>
      <c r="I82" s="582">
        <f t="shared" si="94"/>
        <v>0</v>
      </c>
      <c r="J82" s="582">
        <f t="shared" si="94"/>
        <v>0</v>
      </c>
      <c r="K82" s="582">
        <f t="shared" si="94"/>
        <v>0</v>
      </c>
      <c r="L82" s="582">
        <f t="shared" si="94"/>
        <v>0</v>
      </c>
      <c r="M82" s="582">
        <f t="shared" si="94"/>
        <v>0</v>
      </c>
      <c r="N82" s="582">
        <f t="shared" si="94"/>
        <v>0</v>
      </c>
      <c r="O82" s="582">
        <f t="shared" si="94"/>
        <v>0</v>
      </c>
      <c r="P82" s="582">
        <f t="shared" si="94"/>
        <v>0</v>
      </c>
      <c r="Q82" s="582">
        <f t="shared" si="94"/>
        <v>0</v>
      </c>
      <c r="R82" s="582">
        <f t="shared" si="94"/>
        <v>0</v>
      </c>
      <c r="S82" s="582">
        <f t="shared" si="94"/>
        <v>0</v>
      </c>
      <c r="T82" s="582">
        <f t="shared" si="94"/>
        <v>0</v>
      </c>
      <c r="U82" s="582">
        <f t="shared" si="94"/>
        <v>0</v>
      </c>
      <c r="V82" s="582">
        <f t="shared" si="94"/>
        <v>0</v>
      </c>
      <c r="W82" s="582">
        <f t="shared" si="94"/>
        <v>0</v>
      </c>
      <c r="X82" s="582">
        <f t="shared" si="94"/>
        <v>0</v>
      </c>
      <c r="Y82" s="582">
        <f t="shared" si="94"/>
        <v>0</v>
      </c>
      <c r="Z82" s="582">
        <f t="shared" si="94"/>
        <v>0</v>
      </c>
      <c r="AA82" s="582">
        <f t="shared" si="94"/>
        <v>0</v>
      </c>
      <c r="AB82" s="582">
        <f t="shared" si="94"/>
        <v>0</v>
      </c>
      <c r="AC82" s="582">
        <f t="shared" si="94"/>
        <v>0</v>
      </c>
      <c r="AD82" s="582">
        <f t="shared" si="94"/>
        <v>0</v>
      </c>
      <c r="AE82" s="582">
        <f t="shared" si="94"/>
        <v>0</v>
      </c>
      <c r="AF82" s="582">
        <f t="shared" si="94"/>
        <v>0</v>
      </c>
      <c r="AG82" s="582">
        <f t="shared" si="94"/>
        <v>0</v>
      </c>
      <c r="AH82" s="582">
        <f t="shared" si="94"/>
        <v>0</v>
      </c>
      <c r="AI82" s="582">
        <f t="shared" si="94"/>
        <v>0</v>
      </c>
      <c r="AJ82" s="582">
        <f t="shared" si="95"/>
        <v>0</v>
      </c>
      <c r="AK82" s="582">
        <f t="shared" si="95"/>
        <v>0</v>
      </c>
      <c r="AL82" s="582">
        <f t="shared" si="95"/>
        <v>0</v>
      </c>
      <c r="AM82" s="245">
        <f t="shared" si="95"/>
        <v>0</v>
      </c>
      <c r="AN82" s="582">
        <f>AE82-O82</f>
        <v>0</v>
      </c>
      <c r="AO82" s="582">
        <f>AF82-P82</f>
        <v>0</v>
      </c>
      <c r="AP82" s="582">
        <f>AH82-R82</f>
        <v>0</v>
      </c>
      <c r="AQ82" s="582">
        <f>AI82-S82</f>
        <v>0</v>
      </c>
      <c r="AR82" s="608"/>
    </row>
    <row r="83" spans="1:44" s="646" customFormat="1" ht="97.5" hidden="1" customHeight="1">
      <c r="A83" s="576"/>
      <c r="B83" s="361"/>
      <c r="C83" s="361"/>
      <c r="D83" s="362"/>
      <c r="E83" s="621"/>
      <c r="F83" s="605"/>
      <c r="G83" s="341"/>
      <c r="H83" s="592"/>
      <c r="I83" s="642"/>
      <c r="J83" s="595"/>
      <c r="K83" s="595"/>
      <c r="L83" s="595"/>
      <c r="M83" s="595"/>
      <c r="N83" s="574"/>
      <c r="O83" s="595"/>
      <c r="P83" s="595"/>
      <c r="Q83" s="595"/>
      <c r="R83" s="574"/>
      <c r="S83" s="574"/>
      <c r="T83" s="595"/>
      <c r="U83" s="574"/>
      <c r="V83" s="574"/>
      <c r="W83" s="574"/>
      <c r="X83" s="574"/>
      <c r="Y83" s="574"/>
      <c r="Z83" s="574"/>
      <c r="AA83" s="574"/>
      <c r="AB83" s="574"/>
      <c r="AC83" s="574"/>
      <c r="AD83" s="574"/>
      <c r="AE83" s="574"/>
      <c r="AF83" s="574"/>
      <c r="AG83" s="574"/>
      <c r="AH83" s="574"/>
      <c r="AI83" s="574"/>
      <c r="AJ83" s="574"/>
      <c r="AK83" s="574"/>
      <c r="AL83" s="574"/>
      <c r="AM83" s="246"/>
      <c r="AN83" s="574"/>
      <c r="AO83" s="574"/>
      <c r="AP83" s="574"/>
      <c r="AQ83" s="574"/>
      <c r="AR83" s="643"/>
    </row>
    <row r="84" spans="1:44" s="584" customFormat="1" ht="17.25">
      <c r="A84" s="580" t="s">
        <v>238</v>
      </c>
      <c r="B84" s="647" t="s">
        <v>169</v>
      </c>
      <c r="C84" s="647"/>
      <c r="D84" s="633"/>
      <c r="E84" s="634"/>
      <c r="F84" s="586"/>
      <c r="G84" s="635"/>
      <c r="H84" s="636">
        <f>H85</f>
        <v>67651</v>
      </c>
      <c r="I84" s="636">
        <f t="shared" ref="I84:AF84" si="96">I85</f>
        <v>0</v>
      </c>
      <c r="J84" s="636">
        <f t="shared" si="96"/>
        <v>6000</v>
      </c>
      <c r="K84" s="636">
        <f t="shared" si="96"/>
        <v>0</v>
      </c>
      <c r="L84" s="636">
        <f t="shared" si="96"/>
        <v>0</v>
      </c>
      <c r="M84" s="636">
        <f t="shared" si="96"/>
        <v>0</v>
      </c>
      <c r="N84" s="636">
        <f t="shared" si="96"/>
        <v>6000</v>
      </c>
      <c r="O84" s="636">
        <f t="shared" si="96"/>
        <v>0</v>
      </c>
      <c r="P84" s="636">
        <f t="shared" si="96"/>
        <v>6000</v>
      </c>
      <c r="Q84" s="636"/>
      <c r="R84" s="636">
        <f t="shared" si="96"/>
        <v>0</v>
      </c>
      <c r="S84" s="636">
        <f t="shared" si="96"/>
        <v>0</v>
      </c>
      <c r="T84" s="636">
        <f t="shared" si="96"/>
        <v>0</v>
      </c>
      <c r="U84" s="636">
        <f t="shared" si="96"/>
        <v>0</v>
      </c>
      <c r="V84" s="636">
        <f t="shared" si="96"/>
        <v>0</v>
      </c>
      <c r="W84" s="636">
        <f t="shared" si="96"/>
        <v>0</v>
      </c>
      <c r="X84" s="636">
        <f t="shared" si="96"/>
        <v>11744</v>
      </c>
      <c r="Y84" s="636">
        <f t="shared" si="96"/>
        <v>0</v>
      </c>
      <c r="Z84" s="636">
        <f t="shared" si="96"/>
        <v>0</v>
      </c>
      <c r="AA84" s="636">
        <f t="shared" si="96"/>
        <v>0</v>
      </c>
      <c r="AB84" s="636">
        <f t="shared" si="96"/>
        <v>5500</v>
      </c>
      <c r="AC84" s="636">
        <f t="shared" si="96"/>
        <v>0</v>
      </c>
      <c r="AD84" s="636">
        <f t="shared" si="96"/>
        <v>49500</v>
      </c>
      <c r="AE84" s="636">
        <f t="shared" si="96"/>
        <v>0</v>
      </c>
      <c r="AF84" s="636">
        <f t="shared" si="96"/>
        <v>44000</v>
      </c>
      <c r="AG84" s="636"/>
      <c r="AH84" s="636">
        <f t="shared" ref="AH84:AM84" si="97">AH85</f>
        <v>0</v>
      </c>
      <c r="AI84" s="636">
        <f t="shared" si="97"/>
        <v>5500</v>
      </c>
      <c r="AJ84" s="636">
        <f t="shared" si="97"/>
        <v>0</v>
      </c>
      <c r="AK84" s="636">
        <f t="shared" si="97"/>
        <v>0</v>
      </c>
      <c r="AL84" s="636">
        <f t="shared" si="97"/>
        <v>43500</v>
      </c>
      <c r="AM84" s="372">
        <f t="shared" si="97"/>
        <v>43500</v>
      </c>
      <c r="AN84" s="582">
        <f t="shared" ref="AN84:AO86" si="98">AE84-O84</f>
        <v>0</v>
      </c>
      <c r="AO84" s="582">
        <f t="shared" si="98"/>
        <v>38000</v>
      </c>
      <c r="AP84" s="582">
        <f t="shared" ref="AP84:AQ86" si="99">AH84-R84</f>
        <v>0</v>
      </c>
      <c r="AQ84" s="582">
        <f t="shared" si="99"/>
        <v>5500</v>
      </c>
      <c r="AR84" s="608"/>
    </row>
    <row r="85" spans="1:44" s="584" customFormat="1" ht="31.5">
      <c r="A85" s="580"/>
      <c r="B85" s="590" t="s">
        <v>30</v>
      </c>
      <c r="C85" s="590"/>
      <c r="D85" s="633"/>
      <c r="E85" s="634"/>
      <c r="F85" s="586"/>
      <c r="G85" s="635"/>
      <c r="H85" s="636">
        <f>H86+H88</f>
        <v>67651</v>
      </c>
      <c r="I85" s="636">
        <f t="shared" ref="I85:AF85" si="100">I86+I88</f>
        <v>0</v>
      </c>
      <c r="J85" s="636">
        <f t="shared" si="100"/>
        <v>6000</v>
      </c>
      <c r="K85" s="636">
        <f t="shared" si="100"/>
        <v>0</v>
      </c>
      <c r="L85" s="636">
        <f t="shared" si="100"/>
        <v>0</v>
      </c>
      <c r="M85" s="636">
        <f t="shared" si="100"/>
        <v>0</v>
      </c>
      <c r="N85" s="636">
        <f t="shared" si="100"/>
        <v>6000</v>
      </c>
      <c r="O85" s="636">
        <f t="shared" si="100"/>
        <v>0</v>
      </c>
      <c r="P85" s="636">
        <f t="shared" si="100"/>
        <v>6000</v>
      </c>
      <c r="Q85" s="636"/>
      <c r="R85" s="636">
        <f t="shared" si="100"/>
        <v>0</v>
      </c>
      <c r="S85" s="636">
        <f t="shared" si="100"/>
        <v>0</v>
      </c>
      <c r="T85" s="636">
        <f t="shared" si="100"/>
        <v>0</v>
      </c>
      <c r="U85" s="636">
        <f t="shared" si="100"/>
        <v>0</v>
      </c>
      <c r="V85" s="636">
        <f t="shared" si="100"/>
        <v>0</v>
      </c>
      <c r="W85" s="636">
        <f t="shared" si="100"/>
        <v>0</v>
      </c>
      <c r="X85" s="636">
        <f t="shared" si="100"/>
        <v>11744</v>
      </c>
      <c r="Y85" s="636">
        <f t="shared" si="100"/>
        <v>0</v>
      </c>
      <c r="Z85" s="636">
        <f t="shared" si="100"/>
        <v>0</v>
      </c>
      <c r="AA85" s="636">
        <f t="shared" si="100"/>
        <v>0</v>
      </c>
      <c r="AB85" s="636">
        <f t="shared" si="100"/>
        <v>5500</v>
      </c>
      <c r="AC85" s="636">
        <f t="shared" si="100"/>
        <v>0</v>
      </c>
      <c r="AD85" s="636">
        <f t="shared" si="100"/>
        <v>49500</v>
      </c>
      <c r="AE85" s="636">
        <f t="shared" si="100"/>
        <v>0</v>
      </c>
      <c r="AF85" s="636">
        <f t="shared" si="100"/>
        <v>44000</v>
      </c>
      <c r="AG85" s="636"/>
      <c r="AH85" s="636">
        <f t="shared" ref="AH85:AI85" si="101">AH86+AH88</f>
        <v>0</v>
      </c>
      <c r="AI85" s="636">
        <f t="shared" si="101"/>
        <v>5500</v>
      </c>
      <c r="AJ85" s="636">
        <f t="shared" ref="AJ85:AM85" si="102">AJ86+AJ88</f>
        <v>0</v>
      </c>
      <c r="AK85" s="636">
        <f t="shared" si="102"/>
        <v>0</v>
      </c>
      <c r="AL85" s="636">
        <f t="shared" si="102"/>
        <v>43500</v>
      </c>
      <c r="AM85" s="372">
        <f t="shared" si="102"/>
        <v>43500</v>
      </c>
      <c r="AN85" s="582">
        <f t="shared" si="98"/>
        <v>0</v>
      </c>
      <c r="AO85" s="582">
        <f t="shared" si="98"/>
        <v>38000</v>
      </c>
      <c r="AP85" s="582">
        <f t="shared" si="99"/>
        <v>0</v>
      </c>
      <c r="AQ85" s="582">
        <f t="shared" si="99"/>
        <v>5500</v>
      </c>
      <c r="AR85" s="608"/>
    </row>
    <row r="86" spans="1:44" s="584" customFormat="1" ht="17.25">
      <c r="A86" s="580"/>
      <c r="B86" s="590" t="s">
        <v>173</v>
      </c>
      <c r="C86" s="590"/>
      <c r="D86" s="586"/>
      <c r="E86" s="634"/>
      <c r="F86" s="586"/>
      <c r="G86" s="635"/>
      <c r="H86" s="636">
        <f>H87</f>
        <v>0</v>
      </c>
      <c r="I86" s="636">
        <f t="shared" ref="I86:AF86" si="103">I87</f>
        <v>0</v>
      </c>
      <c r="J86" s="636">
        <f t="shared" si="103"/>
        <v>0</v>
      </c>
      <c r="K86" s="636">
        <f t="shared" si="103"/>
        <v>0</v>
      </c>
      <c r="L86" s="636">
        <f t="shared" si="103"/>
        <v>0</v>
      </c>
      <c r="M86" s="636">
        <f t="shared" si="103"/>
        <v>0</v>
      </c>
      <c r="N86" s="636">
        <f t="shared" si="103"/>
        <v>0</v>
      </c>
      <c r="O86" s="636">
        <f t="shared" si="103"/>
        <v>0</v>
      </c>
      <c r="P86" s="636">
        <f t="shared" si="103"/>
        <v>0</v>
      </c>
      <c r="Q86" s="636"/>
      <c r="R86" s="636">
        <f t="shared" si="103"/>
        <v>0</v>
      </c>
      <c r="S86" s="636">
        <f t="shared" si="103"/>
        <v>0</v>
      </c>
      <c r="T86" s="636">
        <f t="shared" si="103"/>
        <v>0</v>
      </c>
      <c r="U86" s="636">
        <f t="shared" si="103"/>
        <v>0</v>
      </c>
      <c r="V86" s="636">
        <f t="shared" si="103"/>
        <v>0</v>
      </c>
      <c r="W86" s="636">
        <f t="shared" si="103"/>
        <v>0</v>
      </c>
      <c r="X86" s="636">
        <f t="shared" si="103"/>
        <v>0</v>
      </c>
      <c r="Y86" s="636">
        <f t="shared" si="103"/>
        <v>0</v>
      </c>
      <c r="Z86" s="636">
        <f t="shared" si="103"/>
        <v>0</v>
      </c>
      <c r="AA86" s="636">
        <f t="shared" si="103"/>
        <v>0</v>
      </c>
      <c r="AB86" s="636">
        <f t="shared" si="103"/>
        <v>0</v>
      </c>
      <c r="AC86" s="636">
        <f t="shared" si="103"/>
        <v>0</v>
      </c>
      <c r="AD86" s="636">
        <f t="shared" si="103"/>
        <v>0</v>
      </c>
      <c r="AE86" s="636">
        <f t="shared" si="103"/>
        <v>0</v>
      </c>
      <c r="AF86" s="636">
        <f t="shared" si="103"/>
        <v>0</v>
      </c>
      <c r="AG86" s="636"/>
      <c r="AH86" s="636">
        <f t="shared" ref="AH86:AM86" si="104">AH87</f>
        <v>0</v>
      </c>
      <c r="AI86" s="636">
        <f t="shared" si="104"/>
        <v>0</v>
      </c>
      <c r="AJ86" s="636">
        <f t="shared" si="104"/>
        <v>0</v>
      </c>
      <c r="AK86" s="636">
        <f t="shared" si="104"/>
        <v>0</v>
      </c>
      <c r="AL86" s="636">
        <f t="shared" si="104"/>
        <v>0</v>
      </c>
      <c r="AM86" s="372">
        <f t="shared" si="104"/>
        <v>0</v>
      </c>
      <c r="AN86" s="582">
        <f t="shared" si="98"/>
        <v>0</v>
      </c>
      <c r="AO86" s="582">
        <f t="shared" si="98"/>
        <v>0</v>
      </c>
      <c r="AP86" s="582">
        <f t="shared" si="99"/>
        <v>0</v>
      </c>
      <c r="AQ86" s="582">
        <f t="shared" si="99"/>
        <v>0</v>
      </c>
      <c r="AR86" s="608"/>
    </row>
    <row r="87" spans="1:44" s="596" customFormat="1" ht="80.25" hidden="1" customHeight="1">
      <c r="A87" s="576"/>
      <c r="B87" s="577"/>
      <c r="C87" s="577"/>
      <c r="D87" s="341"/>
      <c r="E87" s="577"/>
      <c r="F87" s="341"/>
      <c r="G87" s="341"/>
      <c r="H87" s="574"/>
      <c r="I87" s="604"/>
      <c r="J87" s="604"/>
      <c r="K87" s="604"/>
      <c r="L87" s="604"/>
      <c r="M87" s="604"/>
      <c r="N87" s="574"/>
      <c r="O87" s="595"/>
      <c r="P87" s="595"/>
      <c r="Q87" s="595"/>
      <c r="R87" s="604"/>
      <c r="S87" s="604"/>
      <c r="T87" s="595"/>
      <c r="U87" s="604"/>
      <c r="V87" s="604"/>
      <c r="W87" s="604"/>
      <c r="X87" s="604"/>
      <c r="Y87" s="604"/>
      <c r="Z87" s="604"/>
      <c r="AA87" s="604"/>
      <c r="AB87" s="604"/>
      <c r="AC87" s="604"/>
      <c r="AD87" s="574"/>
      <c r="AE87" s="574"/>
      <c r="AF87" s="574"/>
      <c r="AG87" s="574"/>
      <c r="AH87" s="574"/>
      <c r="AI87" s="574"/>
      <c r="AJ87" s="574"/>
      <c r="AK87" s="574"/>
      <c r="AL87" s="574"/>
      <c r="AM87" s="246"/>
      <c r="AN87" s="574"/>
      <c r="AO87" s="574"/>
      <c r="AP87" s="574"/>
      <c r="AQ87" s="574"/>
      <c r="AR87" s="643"/>
    </row>
    <row r="88" spans="1:44" s="584" customFormat="1" ht="17.25">
      <c r="A88" s="580"/>
      <c r="B88" s="591" t="s">
        <v>434</v>
      </c>
      <c r="C88" s="591"/>
      <c r="D88" s="633"/>
      <c r="E88" s="634"/>
      <c r="F88" s="586"/>
      <c r="G88" s="635"/>
      <c r="H88" s="636">
        <f>SUM(H89:H91)+H94</f>
        <v>67651</v>
      </c>
      <c r="I88" s="636">
        <f t="shared" ref="I88:J88" si="105">SUM(I89:I91)+I94</f>
        <v>0</v>
      </c>
      <c r="J88" s="636">
        <f t="shared" si="105"/>
        <v>6000</v>
      </c>
      <c r="K88" s="636">
        <f t="shared" ref="K88:L88" si="106">SUM(K89:K91)+K94</f>
        <v>0</v>
      </c>
      <c r="L88" s="636">
        <f t="shared" si="106"/>
        <v>0</v>
      </c>
      <c r="M88" s="636">
        <f>SUM(M89:M94)</f>
        <v>0</v>
      </c>
      <c r="N88" s="636">
        <f t="shared" ref="N88:AF88" si="107">SUM(N89:N94)</f>
        <v>6000</v>
      </c>
      <c r="O88" s="636">
        <f t="shared" si="107"/>
        <v>0</v>
      </c>
      <c r="P88" s="636">
        <f t="shared" si="107"/>
        <v>6000</v>
      </c>
      <c r="Q88" s="636"/>
      <c r="R88" s="636">
        <f t="shared" si="107"/>
        <v>0</v>
      </c>
      <c r="S88" s="636">
        <f t="shared" si="107"/>
        <v>0</v>
      </c>
      <c r="T88" s="636">
        <f t="shared" si="107"/>
        <v>0</v>
      </c>
      <c r="U88" s="636">
        <f t="shared" si="107"/>
        <v>0</v>
      </c>
      <c r="V88" s="636">
        <f t="shared" si="107"/>
        <v>0</v>
      </c>
      <c r="W88" s="636">
        <f t="shared" si="107"/>
        <v>0</v>
      </c>
      <c r="X88" s="636">
        <f t="shared" si="107"/>
        <v>11744</v>
      </c>
      <c r="Y88" s="636">
        <f t="shared" si="107"/>
        <v>0</v>
      </c>
      <c r="Z88" s="636">
        <f t="shared" si="107"/>
        <v>0</v>
      </c>
      <c r="AA88" s="636">
        <f t="shared" si="107"/>
        <v>0</v>
      </c>
      <c r="AB88" s="636">
        <f t="shared" si="107"/>
        <v>5500</v>
      </c>
      <c r="AC88" s="636">
        <f t="shared" si="107"/>
        <v>0</v>
      </c>
      <c r="AD88" s="636">
        <f t="shared" si="107"/>
        <v>49500</v>
      </c>
      <c r="AE88" s="636">
        <f t="shared" si="107"/>
        <v>0</v>
      </c>
      <c r="AF88" s="636">
        <f t="shared" si="107"/>
        <v>44000</v>
      </c>
      <c r="AG88" s="636"/>
      <c r="AH88" s="636">
        <f t="shared" ref="AH88:AI88" si="108">SUM(AH89:AH94)</f>
        <v>0</v>
      </c>
      <c r="AI88" s="636">
        <f t="shared" si="108"/>
        <v>5500</v>
      </c>
      <c r="AJ88" s="636">
        <f t="shared" ref="AJ88:AM88" si="109">SUM(AJ89:AJ94)</f>
        <v>0</v>
      </c>
      <c r="AK88" s="636">
        <f t="shared" si="109"/>
        <v>0</v>
      </c>
      <c r="AL88" s="636">
        <f t="shared" si="109"/>
        <v>43500</v>
      </c>
      <c r="AM88" s="372">
        <f t="shared" si="109"/>
        <v>43500</v>
      </c>
      <c r="AN88" s="582">
        <f>AE88-O88</f>
        <v>0</v>
      </c>
      <c r="AO88" s="582">
        <f>AF88-P88</f>
        <v>38000</v>
      </c>
      <c r="AP88" s="582">
        <f>AH88-R88</f>
        <v>0</v>
      </c>
      <c r="AQ88" s="582">
        <f>AI88-S88</f>
        <v>5500</v>
      </c>
      <c r="AR88" s="608"/>
    </row>
    <row r="89" spans="1:44" s="596" customFormat="1" ht="78.75">
      <c r="A89" s="576">
        <f>A87+1</f>
        <v>1</v>
      </c>
      <c r="B89" s="577" t="s">
        <v>301</v>
      </c>
      <c r="C89" s="577">
        <v>1</v>
      </c>
      <c r="D89" s="362" t="s">
        <v>221</v>
      </c>
      <c r="E89" s="621" t="s">
        <v>222</v>
      </c>
      <c r="F89" s="341" t="s">
        <v>223</v>
      </c>
      <c r="G89" s="341" t="s">
        <v>302</v>
      </c>
      <c r="H89" s="574">
        <v>14412</v>
      </c>
      <c r="I89" s="595"/>
      <c r="J89" s="595">
        <v>6000</v>
      </c>
      <c r="K89" s="595"/>
      <c r="L89" s="595"/>
      <c r="M89" s="595"/>
      <c r="N89" s="574">
        <f>O89+P89</f>
        <v>6000</v>
      </c>
      <c r="O89" s="595"/>
      <c r="P89" s="595">
        <v>6000</v>
      </c>
      <c r="Q89" s="595">
        <f>R89+S89</f>
        <v>0</v>
      </c>
      <c r="R89" s="574"/>
      <c r="S89" s="574"/>
      <c r="T89" s="595"/>
      <c r="U89" s="574"/>
      <c r="V89" s="574"/>
      <c r="W89" s="574"/>
      <c r="X89" s="574"/>
      <c r="Y89" s="574"/>
      <c r="Z89" s="574"/>
      <c r="AA89" s="574"/>
      <c r="AB89" s="574">
        <v>5500</v>
      </c>
      <c r="AC89" s="574"/>
      <c r="AD89" s="574">
        <f t="shared" ref="AD89:AD91" si="110">AE89+AF89+AH89+AI89</f>
        <v>11500</v>
      </c>
      <c r="AE89" s="574">
        <f>O89+V89-U89</f>
        <v>0</v>
      </c>
      <c r="AF89" s="574">
        <f>P89+X89-W89</f>
        <v>6000</v>
      </c>
      <c r="AG89" s="574"/>
      <c r="AH89" s="574">
        <f>R89+Z89-Y89</f>
        <v>0</v>
      </c>
      <c r="AI89" s="574">
        <f>S89+AB89-AA89</f>
        <v>5500</v>
      </c>
      <c r="AJ89" s="574">
        <f>T89</f>
        <v>0</v>
      </c>
      <c r="AK89" s="617"/>
      <c r="AL89" s="572">
        <f t="shared" ref="AL89:AL122" si="111">AN89+AO89+AP89+AQ89</f>
        <v>5500</v>
      </c>
      <c r="AM89" s="371">
        <f t="shared" ref="AM89:AM94" si="112">AN89+AO89+AP89+AQ89</f>
        <v>5500</v>
      </c>
      <c r="AN89" s="574">
        <f>AE89-O89</f>
        <v>0</v>
      </c>
      <c r="AO89" s="574">
        <f>AF89-P89</f>
        <v>0</v>
      </c>
      <c r="AP89" s="574">
        <f>AH89-R89</f>
        <v>0</v>
      </c>
      <c r="AQ89" s="574">
        <f>AI89-S89</f>
        <v>5500</v>
      </c>
      <c r="AR89" s="617" t="s">
        <v>448</v>
      </c>
    </row>
    <row r="90" spans="1:44" s="596" customFormat="1" ht="63" hidden="1" customHeight="1">
      <c r="A90" s="576"/>
      <c r="B90" s="577"/>
      <c r="C90" s="577"/>
      <c r="D90" s="341"/>
      <c r="E90" s="621"/>
      <c r="F90" s="341"/>
      <c r="G90" s="341"/>
      <c r="H90" s="574"/>
      <c r="I90" s="595"/>
      <c r="J90" s="595"/>
      <c r="K90" s="595"/>
      <c r="L90" s="595"/>
      <c r="M90" s="595"/>
      <c r="N90" s="574"/>
      <c r="O90" s="595"/>
      <c r="P90" s="595"/>
      <c r="Q90" s="595"/>
      <c r="R90" s="574"/>
      <c r="S90" s="574"/>
      <c r="T90" s="595"/>
      <c r="U90" s="574"/>
      <c r="V90" s="574"/>
      <c r="W90" s="574"/>
      <c r="X90" s="574"/>
      <c r="Y90" s="574"/>
      <c r="Z90" s="574"/>
      <c r="AA90" s="574"/>
      <c r="AB90" s="574"/>
      <c r="AC90" s="574"/>
      <c r="AD90" s="574"/>
      <c r="AE90" s="574"/>
      <c r="AF90" s="574"/>
      <c r="AG90" s="574"/>
      <c r="AH90" s="574"/>
      <c r="AI90" s="574"/>
      <c r="AJ90" s="574"/>
      <c r="AK90" s="592"/>
      <c r="AL90" s="572"/>
      <c r="AM90" s="371">
        <f t="shared" si="112"/>
        <v>0</v>
      </c>
      <c r="AN90" s="574"/>
      <c r="AO90" s="574"/>
      <c r="AP90" s="574"/>
      <c r="AQ90" s="574"/>
      <c r="AR90" s="592"/>
    </row>
    <row r="91" spans="1:44" s="596" customFormat="1" ht="65.25" customHeight="1">
      <c r="A91" s="576">
        <f>A90+1</f>
        <v>1</v>
      </c>
      <c r="B91" s="577" t="s">
        <v>306</v>
      </c>
      <c r="C91" s="577">
        <v>1</v>
      </c>
      <c r="D91" s="603" t="s">
        <v>204</v>
      </c>
      <c r="E91" s="621" t="s">
        <v>234</v>
      </c>
      <c r="F91" s="621" t="s">
        <v>307</v>
      </c>
      <c r="G91" s="612" t="s">
        <v>308</v>
      </c>
      <c r="H91" s="574">
        <v>40239</v>
      </c>
      <c r="I91" s="595"/>
      <c r="J91" s="595">
        <v>0</v>
      </c>
      <c r="K91" s="595"/>
      <c r="L91" s="595"/>
      <c r="M91" s="595">
        <f>N91+T91</f>
        <v>0</v>
      </c>
      <c r="N91" s="574">
        <f>O91+P91</f>
        <v>0</v>
      </c>
      <c r="O91" s="595"/>
      <c r="P91" s="595"/>
      <c r="Q91" s="595">
        <f>R91+S91</f>
        <v>0</v>
      </c>
      <c r="R91" s="574"/>
      <c r="S91" s="574"/>
      <c r="T91" s="595"/>
      <c r="U91" s="574"/>
      <c r="V91" s="574"/>
      <c r="W91" s="574"/>
      <c r="X91" s="574">
        <f>W90+11744</f>
        <v>11744</v>
      </c>
      <c r="Y91" s="574"/>
      <c r="Z91" s="574"/>
      <c r="AA91" s="574"/>
      <c r="AB91" s="574"/>
      <c r="AC91" s="574"/>
      <c r="AD91" s="574">
        <f t="shared" si="110"/>
        <v>30000</v>
      </c>
      <c r="AE91" s="574">
        <f>O91+V91-U91</f>
        <v>0</v>
      </c>
      <c r="AF91" s="574">
        <v>30000</v>
      </c>
      <c r="AG91" s="574"/>
      <c r="AH91" s="574">
        <f>R91+Z91-Y91</f>
        <v>0</v>
      </c>
      <c r="AI91" s="574">
        <f>S91+AB91-AA91</f>
        <v>0</v>
      </c>
      <c r="AJ91" s="574">
        <f>T91</f>
        <v>0</v>
      </c>
      <c r="AK91" s="592"/>
      <c r="AL91" s="572">
        <f t="shared" si="111"/>
        <v>30000</v>
      </c>
      <c r="AM91" s="371">
        <f t="shared" si="112"/>
        <v>30000</v>
      </c>
      <c r="AN91" s="574">
        <f>AE91-O91</f>
        <v>0</v>
      </c>
      <c r="AO91" s="574">
        <f>AF91-P91</f>
        <v>30000</v>
      </c>
      <c r="AP91" s="574">
        <f>AH91-R91</f>
        <v>0</v>
      </c>
      <c r="AQ91" s="574">
        <f>AI91-S91</f>
        <v>0</v>
      </c>
      <c r="AR91" s="592"/>
    </row>
    <row r="92" spans="1:44" s="596" customFormat="1" hidden="1">
      <c r="A92" s="576"/>
      <c r="B92" s="577"/>
      <c r="C92" s="577"/>
      <c r="D92" s="341"/>
      <c r="E92" s="341"/>
      <c r="F92" s="341"/>
      <c r="G92" s="341"/>
      <c r="H92" s="574"/>
      <c r="I92" s="573"/>
      <c r="J92" s="595"/>
      <c r="K92" s="595"/>
      <c r="L92" s="595"/>
      <c r="M92" s="595"/>
      <c r="N92" s="574"/>
      <c r="O92" s="595"/>
      <c r="P92" s="595"/>
      <c r="Q92" s="595"/>
      <c r="R92" s="574"/>
      <c r="S92" s="574"/>
      <c r="T92" s="574"/>
      <c r="U92" s="574"/>
      <c r="V92" s="574"/>
      <c r="W92" s="574"/>
      <c r="X92" s="574"/>
      <c r="Y92" s="574"/>
      <c r="Z92" s="574"/>
      <c r="AA92" s="574"/>
      <c r="AB92" s="574"/>
      <c r="AC92" s="574"/>
      <c r="AD92" s="574"/>
      <c r="AE92" s="574"/>
      <c r="AF92" s="574"/>
      <c r="AG92" s="574"/>
      <c r="AH92" s="574"/>
      <c r="AI92" s="574"/>
      <c r="AJ92" s="574"/>
      <c r="AK92" s="592"/>
      <c r="AL92" s="572"/>
      <c r="AM92" s="371">
        <f t="shared" si="112"/>
        <v>0</v>
      </c>
      <c r="AN92" s="574"/>
      <c r="AO92" s="574"/>
      <c r="AP92" s="574"/>
      <c r="AQ92" s="574"/>
      <c r="AR92" s="592"/>
    </row>
    <row r="93" spans="1:44" s="596" customFormat="1" hidden="1">
      <c r="A93" s="576"/>
      <c r="B93" s="577"/>
      <c r="C93" s="577"/>
      <c r="D93" s="341"/>
      <c r="E93" s="341"/>
      <c r="F93" s="341"/>
      <c r="G93" s="341"/>
      <c r="H93" s="574"/>
      <c r="I93" s="587"/>
      <c r="J93" s="595"/>
      <c r="K93" s="595"/>
      <c r="L93" s="595"/>
      <c r="M93" s="595"/>
      <c r="N93" s="574"/>
      <c r="O93" s="595"/>
      <c r="P93" s="595"/>
      <c r="Q93" s="595"/>
      <c r="R93" s="574"/>
      <c r="S93" s="574"/>
      <c r="T93" s="574"/>
      <c r="U93" s="574"/>
      <c r="V93" s="574"/>
      <c r="W93" s="574"/>
      <c r="X93" s="574"/>
      <c r="Y93" s="574"/>
      <c r="Z93" s="574"/>
      <c r="AA93" s="574"/>
      <c r="AB93" s="574"/>
      <c r="AC93" s="574"/>
      <c r="AD93" s="574"/>
      <c r="AE93" s="574"/>
      <c r="AF93" s="574"/>
      <c r="AG93" s="574"/>
      <c r="AH93" s="574"/>
      <c r="AI93" s="574"/>
      <c r="AJ93" s="574"/>
      <c r="AK93" s="592"/>
      <c r="AL93" s="572"/>
      <c r="AM93" s="371">
        <f t="shared" si="112"/>
        <v>0</v>
      </c>
      <c r="AN93" s="574"/>
      <c r="AO93" s="574"/>
      <c r="AP93" s="574"/>
      <c r="AQ93" s="574"/>
      <c r="AR93" s="592"/>
    </row>
    <row r="94" spans="1:44" s="596" customFormat="1" ht="63">
      <c r="A94" s="576">
        <f>A91+1</f>
        <v>2</v>
      </c>
      <c r="B94" s="577" t="s">
        <v>315</v>
      </c>
      <c r="C94" s="577">
        <v>1</v>
      </c>
      <c r="D94" s="341" t="s">
        <v>197</v>
      </c>
      <c r="E94" s="341" t="s">
        <v>311</v>
      </c>
      <c r="F94" s="341" t="s">
        <v>317</v>
      </c>
      <c r="G94" s="341" t="s">
        <v>316</v>
      </c>
      <c r="H94" s="574">
        <v>13000</v>
      </c>
      <c r="I94" s="574"/>
      <c r="J94" s="595">
        <v>0</v>
      </c>
      <c r="K94" s="595"/>
      <c r="L94" s="595"/>
      <c r="M94" s="595">
        <f t="shared" ref="M94" si="113">N94+T94</f>
        <v>0</v>
      </c>
      <c r="N94" s="574">
        <f>O94+P94</f>
        <v>0</v>
      </c>
      <c r="O94" s="595"/>
      <c r="P94" s="595"/>
      <c r="Q94" s="595">
        <f>R94+S94</f>
        <v>0</v>
      </c>
      <c r="R94" s="574"/>
      <c r="S94" s="574"/>
      <c r="T94" s="595"/>
      <c r="U94" s="574"/>
      <c r="V94" s="574"/>
      <c r="W94" s="574"/>
      <c r="X94" s="574">
        <f>W93+W92</f>
        <v>0</v>
      </c>
      <c r="Y94" s="574"/>
      <c r="Z94" s="574"/>
      <c r="AA94" s="574"/>
      <c r="AB94" s="574"/>
      <c r="AC94" s="574"/>
      <c r="AD94" s="574">
        <f t="shared" ref="AD94" si="114">AE94+AF94+AH94+AI94</f>
        <v>8000</v>
      </c>
      <c r="AE94" s="574">
        <f>O94+V94-U94</f>
        <v>0</v>
      </c>
      <c r="AF94" s="574">
        <v>8000</v>
      </c>
      <c r="AG94" s="574"/>
      <c r="AH94" s="574">
        <f>R94+Z94-Y94</f>
        <v>0</v>
      </c>
      <c r="AI94" s="574">
        <f>S94+AB94-AA94</f>
        <v>0</v>
      </c>
      <c r="AJ94" s="574">
        <f>T94</f>
        <v>0</v>
      </c>
      <c r="AK94" s="592"/>
      <c r="AL94" s="572">
        <f t="shared" si="111"/>
        <v>8000</v>
      </c>
      <c r="AM94" s="371">
        <f t="shared" si="112"/>
        <v>8000</v>
      </c>
      <c r="AN94" s="574">
        <f t="shared" ref="AN94:AO99" si="115">AE94-O94</f>
        <v>0</v>
      </c>
      <c r="AO94" s="574">
        <f t="shared" si="115"/>
        <v>8000</v>
      </c>
      <c r="AP94" s="574">
        <f t="shared" ref="AP94:AQ99" si="116">AH94-R94</f>
        <v>0</v>
      </c>
      <c r="AQ94" s="574">
        <f t="shared" si="116"/>
        <v>0</v>
      </c>
      <c r="AR94" s="592"/>
    </row>
    <row r="95" spans="1:44" s="584" customFormat="1" ht="47.25">
      <c r="A95" s="580" t="s">
        <v>329</v>
      </c>
      <c r="B95" s="590" t="s">
        <v>364</v>
      </c>
      <c r="C95" s="590"/>
      <c r="D95" s="586"/>
      <c r="E95" s="634"/>
      <c r="F95" s="586"/>
      <c r="G95" s="635"/>
      <c r="H95" s="636">
        <f>H96</f>
        <v>326360</v>
      </c>
      <c r="I95" s="636">
        <f t="shared" ref="I95:X97" si="117">I96</f>
        <v>0</v>
      </c>
      <c r="J95" s="636">
        <f t="shared" si="117"/>
        <v>0</v>
      </c>
      <c r="K95" s="636">
        <f t="shared" si="117"/>
        <v>0</v>
      </c>
      <c r="L95" s="636">
        <f t="shared" si="117"/>
        <v>0</v>
      </c>
      <c r="M95" s="636">
        <f t="shared" si="117"/>
        <v>28300</v>
      </c>
      <c r="N95" s="636">
        <f t="shared" si="117"/>
        <v>119000</v>
      </c>
      <c r="O95" s="636">
        <f t="shared" si="117"/>
        <v>119000</v>
      </c>
      <c r="P95" s="636">
        <f t="shared" si="117"/>
        <v>0</v>
      </c>
      <c r="Q95" s="636"/>
      <c r="R95" s="636">
        <f t="shared" si="117"/>
        <v>0</v>
      </c>
      <c r="S95" s="636">
        <f t="shared" si="117"/>
        <v>0</v>
      </c>
      <c r="T95" s="636">
        <f t="shared" si="117"/>
        <v>17300</v>
      </c>
      <c r="U95" s="636">
        <f t="shared" si="117"/>
        <v>0</v>
      </c>
      <c r="V95" s="636">
        <f t="shared" si="117"/>
        <v>87000</v>
      </c>
      <c r="W95" s="636">
        <f t="shared" si="117"/>
        <v>0</v>
      </c>
      <c r="X95" s="636">
        <f t="shared" si="117"/>
        <v>0</v>
      </c>
      <c r="Y95" s="636">
        <f t="shared" ref="Y95:AF97" si="118">Y96</f>
        <v>0</v>
      </c>
      <c r="Z95" s="636">
        <f t="shared" si="118"/>
        <v>0</v>
      </c>
      <c r="AA95" s="636">
        <f t="shared" si="118"/>
        <v>0</v>
      </c>
      <c r="AB95" s="636">
        <f t="shared" si="118"/>
        <v>0</v>
      </c>
      <c r="AC95" s="636">
        <f t="shared" si="118"/>
        <v>0</v>
      </c>
      <c r="AD95" s="636">
        <f t="shared" si="118"/>
        <v>206000</v>
      </c>
      <c r="AE95" s="636">
        <f t="shared" si="118"/>
        <v>206000</v>
      </c>
      <c r="AF95" s="636">
        <f t="shared" si="118"/>
        <v>0</v>
      </c>
      <c r="AG95" s="636"/>
      <c r="AH95" s="636">
        <f t="shared" ref="AH95:AM97" si="119">AH96</f>
        <v>0</v>
      </c>
      <c r="AI95" s="636">
        <f t="shared" si="119"/>
        <v>0</v>
      </c>
      <c r="AJ95" s="636">
        <f t="shared" si="119"/>
        <v>17300</v>
      </c>
      <c r="AK95" s="636">
        <f t="shared" si="119"/>
        <v>0</v>
      </c>
      <c r="AL95" s="636">
        <f t="shared" si="119"/>
        <v>87000</v>
      </c>
      <c r="AM95" s="372">
        <f t="shared" si="119"/>
        <v>87000</v>
      </c>
      <c r="AN95" s="582">
        <f t="shared" si="115"/>
        <v>87000</v>
      </c>
      <c r="AO95" s="582">
        <f t="shared" si="115"/>
        <v>0</v>
      </c>
      <c r="AP95" s="582">
        <f t="shared" si="116"/>
        <v>0</v>
      </c>
      <c r="AQ95" s="582">
        <f t="shared" si="116"/>
        <v>0</v>
      </c>
      <c r="AR95" s="586" t="s">
        <v>415</v>
      </c>
    </row>
    <row r="96" spans="1:44" s="584" customFormat="1" ht="31.5">
      <c r="A96" s="580"/>
      <c r="B96" s="590" t="s">
        <v>30</v>
      </c>
      <c r="C96" s="590"/>
      <c r="D96" s="586"/>
      <c r="E96" s="634"/>
      <c r="F96" s="586"/>
      <c r="G96" s="635"/>
      <c r="H96" s="636">
        <f>H97</f>
        <v>326360</v>
      </c>
      <c r="I96" s="636">
        <f t="shared" si="117"/>
        <v>0</v>
      </c>
      <c r="J96" s="636">
        <f t="shared" si="117"/>
        <v>0</v>
      </c>
      <c r="K96" s="636">
        <f t="shared" si="117"/>
        <v>0</v>
      </c>
      <c r="L96" s="636">
        <f t="shared" si="117"/>
        <v>0</v>
      </c>
      <c r="M96" s="636">
        <f t="shared" si="117"/>
        <v>28300</v>
      </c>
      <c r="N96" s="636">
        <f t="shared" si="117"/>
        <v>119000</v>
      </c>
      <c r="O96" s="636">
        <f t="shared" si="117"/>
        <v>119000</v>
      </c>
      <c r="P96" s="636">
        <f t="shared" si="117"/>
        <v>0</v>
      </c>
      <c r="Q96" s="636"/>
      <c r="R96" s="636">
        <f t="shared" si="117"/>
        <v>0</v>
      </c>
      <c r="S96" s="636">
        <f t="shared" si="117"/>
        <v>0</v>
      </c>
      <c r="T96" s="636">
        <f t="shared" si="117"/>
        <v>17300</v>
      </c>
      <c r="U96" s="636">
        <f t="shared" si="117"/>
        <v>0</v>
      </c>
      <c r="V96" s="636">
        <f t="shared" si="117"/>
        <v>87000</v>
      </c>
      <c r="W96" s="636">
        <f t="shared" si="117"/>
        <v>0</v>
      </c>
      <c r="X96" s="636">
        <f t="shared" si="117"/>
        <v>0</v>
      </c>
      <c r="Y96" s="636">
        <f t="shared" si="118"/>
        <v>0</v>
      </c>
      <c r="Z96" s="636">
        <f t="shared" si="118"/>
        <v>0</v>
      </c>
      <c r="AA96" s="636">
        <f t="shared" si="118"/>
        <v>0</v>
      </c>
      <c r="AB96" s="636">
        <f t="shared" si="118"/>
        <v>0</v>
      </c>
      <c r="AC96" s="636">
        <f t="shared" si="118"/>
        <v>0</v>
      </c>
      <c r="AD96" s="636">
        <f t="shared" si="118"/>
        <v>206000</v>
      </c>
      <c r="AE96" s="636">
        <f t="shared" si="118"/>
        <v>206000</v>
      </c>
      <c r="AF96" s="636">
        <f t="shared" si="118"/>
        <v>0</v>
      </c>
      <c r="AG96" s="636"/>
      <c r="AH96" s="636">
        <f t="shared" si="119"/>
        <v>0</v>
      </c>
      <c r="AI96" s="636">
        <f t="shared" si="119"/>
        <v>0</v>
      </c>
      <c r="AJ96" s="636">
        <f t="shared" si="119"/>
        <v>17300</v>
      </c>
      <c r="AK96" s="636">
        <f t="shared" si="119"/>
        <v>0</v>
      </c>
      <c r="AL96" s="636">
        <f t="shared" si="119"/>
        <v>87000</v>
      </c>
      <c r="AM96" s="372">
        <f t="shared" si="119"/>
        <v>87000</v>
      </c>
      <c r="AN96" s="582">
        <f t="shared" si="115"/>
        <v>87000</v>
      </c>
      <c r="AO96" s="582">
        <f t="shared" si="115"/>
        <v>0</v>
      </c>
      <c r="AP96" s="582">
        <f t="shared" si="116"/>
        <v>0</v>
      </c>
      <c r="AQ96" s="582">
        <f t="shared" si="116"/>
        <v>0</v>
      </c>
      <c r="AR96" s="608"/>
    </row>
    <row r="97" spans="1:44" s="584" customFormat="1" ht="17.25">
      <c r="A97" s="580"/>
      <c r="B97" s="590" t="s">
        <v>380</v>
      </c>
      <c r="C97" s="590"/>
      <c r="D97" s="586"/>
      <c r="E97" s="634"/>
      <c r="F97" s="586"/>
      <c r="G97" s="635"/>
      <c r="H97" s="636">
        <f>H98</f>
        <v>326360</v>
      </c>
      <c r="I97" s="636">
        <f t="shared" si="117"/>
        <v>0</v>
      </c>
      <c r="J97" s="636">
        <f t="shared" si="117"/>
        <v>0</v>
      </c>
      <c r="K97" s="636">
        <f t="shared" si="117"/>
        <v>0</v>
      </c>
      <c r="L97" s="636">
        <f t="shared" si="117"/>
        <v>0</v>
      </c>
      <c r="M97" s="636">
        <f t="shared" si="117"/>
        <v>28300</v>
      </c>
      <c r="N97" s="636">
        <f t="shared" si="117"/>
        <v>119000</v>
      </c>
      <c r="O97" s="636">
        <f t="shared" si="117"/>
        <v>119000</v>
      </c>
      <c r="P97" s="636">
        <f t="shared" si="117"/>
        <v>0</v>
      </c>
      <c r="Q97" s="636"/>
      <c r="R97" s="636">
        <f t="shared" si="117"/>
        <v>0</v>
      </c>
      <c r="S97" s="636">
        <f t="shared" si="117"/>
        <v>0</v>
      </c>
      <c r="T97" s="636">
        <f t="shared" si="117"/>
        <v>17300</v>
      </c>
      <c r="U97" s="636">
        <f t="shared" si="117"/>
        <v>0</v>
      </c>
      <c r="V97" s="636">
        <f t="shared" si="117"/>
        <v>87000</v>
      </c>
      <c r="W97" s="636">
        <f t="shared" si="117"/>
        <v>0</v>
      </c>
      <c r="X97" s="636">
        <f t="shared" si="117"/>
        <v>0</v>
      </c>
      <c r="Y97" s="636">
        <f t="shared" si="118"/>
        <v>0</v>
      </c>
      <c r="Z97" s="636">
        <f t="shared" si="118"/>
        <v>0</v>
      </c>
      <c r="AA97" s="636">
        <f t="shared" si="118"/>
        <v>0</v>
      </c>
      <c r="AB97" s="636">
        <f t="shared" si="118"/>
        <v>0</v>
      </c>
      <c r="AC97" s="636">
        <f t="shared" si="118"/>
        <v>0</v>
      </c>
      <c r="AD97" s="636">
        <f t="shared" si="118"/>
        <v>206000</v>
      </c>
      <c r="AE97" s="636">
        <f t="shared" si="118"/>
        <v>206000</v>
      </c>
      <c r="AF97" s="636">
        <f t="shared" si="118"/>
        <v>0</v>
      </c>
      <c r="AG97" s="636"/>
      <c r="AH97" s="636">
        <f t="shared" si="119"/>
        <v>0</v>
      </c>
      <c r="AI97" s="636">
        <f t="shared" si="119"/>
        <v>0</v>
      </c>
      <c r="AJ97" s="636">
        <f t="shared" si="119"/>
        <v>17300</v>
      </c>
      <c r="AK97" s="636">
        <f t="shared" si="119"/>
        <v>0</v>
      </c>
      <c r="AL97" s="636">
        <f t="shared" si="119"/>
        <v>87000</v>
      </c>
      <c r="AM97" s="372">
        <f t="shared" si="119"/>
        <v>87000</v>
      </c>
      <c r="AN97" s="582">
        <f t="shared" si="115"/>
        <v>87000</v>
      </c>
      <c r="AO97" s="582">
        <f t="shared" si="115"/>
        <v>0</v>
      </c>
      <c r="AP97" s="582">
        <f t="shared" si="116"/>
        <v>0</v>
      </c>
      <c r="AQ97" s="582">
        <f t="shared" si="116"/>
        <v>0</v>
      </c>
      <c r="AR97" s="608"/>
    </row>
    <row r="98" spans="1:44" s="584" customFormat="1" ht="47.25">
      <c r="A98" s="580"/>
      <c r="B98" s="590" t="s">
        <v>381</v>
      </c>
      <c r="C98" s="590"/>
      <c r="D98" s="586" t="s">
        <v>382</v>
      </c>
      <c r="E98" s="634"/>
      <c r="F98" s="586"/>
      <c r="G98" s="635"/>
      <c r="H98" s="636">
        <f>H99+H107+H111+H114</f>
        <v>326360</v>
      </c>
      <c r="I98" s="636">
        <f t="shared" ref="I98:AF98" si="120">I99+I107+I111+I114</f>
        <v>0</v>
      </c>
      <c r="J98" s="636">
        <f t="shared" si="120"/>
        <v>0</v>
      </c>
      <c r="K98" s="636">
        <f t="shared" si="120"/>
        <v>0</v>
      </c>
      <c r="L98" s="636">
        <f t="shared" si="120"/>
        <v>0</v>
      </c>
      <c r="M98" s="636">
        <f t="shared" si="120"/>
        <v>28300</v>
      </c>
      <c r="N98" s="636">
        <f t="shared" si="120"/>
        <v>119000</v>
      </c>
      <c r="O98" s="636">
        <f t="shared" si="120"/>
        <v>119000</v>
      </c>
      <c r="P98" s="636">
        <f t="shared" si="120"/>
        <v>0</v>
      </c>
      <c r="Q98" s="636"/>
      <c r="R98" s="636">
        <f t="shared" si="120"/>
        <v>0</v>
      </c>
      <c r="S98" s="636">
        <f t="shared" si="120"/>
        <v>0</v>
      </c>
      <c r="T98" s="636">
        <f t="shared" si="120"/>
        <v>17300</v>
      </c>
      <c r="U98" s="636">
        <f t="shared" si="120"/>
        <v>0</v>
      </c>
      <c r="V98" s="636">
        <f t="shared" si="120"/>
        <v>87000</v>
      </c>
      <c r="W98" s="636">
        <f t="shared" si="120"/>
        <v>0</v>
      </c>
      <c r="X98" s="636">
        <f t="shared" si="120"/>
        <v>0</v>
      </c>
      <c r="Y98" s="636">
        <f t="shared" si="120"/>
        <v>0</v>
      </c>
      <c r="Z98" s="636">
        <f t="shared" si="120"/>
        <v>0</v>
      </c>
      <c r="AA98" s="636">
        <f t="shared" si="120"/>
        <v>0</v>
      </c>
      <c r="AB98" s="636">
        <f t="shared" si="120"/>
        <v>0</v>
      </c>
      <c r="AC98" s="636">
        <f t="shared" si="120"/>
        <v>0</v>
      </c>
      <c r="AD98" s="636">
        <f t="shared" si="120"/>
        <v>206000</v>
      </c>
      <c r="AE98" s="636">
        <f t="shared" si="120"/>
        <v>206000</v>
      </c>
      <c r="AF98" s="636">
        <f t="shared" si="120"/>
        <v>0</v>
      </c>
      <c r="AG98" s="636"/>
      <c r="AH98" s="636">
        <f t="shared" ref="AH98:AI98" si="121">AH99+AH107+AH111+AH114</f>
        <v>0</v>
      </c>
      <c r="AI98" s="636">
        <f t="shared" si="121"/>
        <v>0</v>
      </c>
      <c r="AJ98" s="636">
        <f t="shared" ref="AJ98:AM98" si="122">AJ99+AJ107+AJ111+AJ114</f>
        <v>17300</v>
      </c>
      <c r="AK98" s="636">
        <f t="shared" si="122"/>
        <v>0</v>
      </c>
      <c r="AL98" s="636">
        <f t="shared" si="122"/>
        <v>87000</v>
      </c>
      <c r="AM98" s="372">
        <f t="shared" si="122"/>
        <v>87000</v>
      </c>
      <c r="AN98" s="582">
        <f t="shared" si="115"/>
        <v>87000</v>
      </c>
      <c r="AO98" s="582">
        <f t="shared" si="115"/>
        <v>0</v>
      </c>
      <c r="AP98" s="582">
        <f t="shared" si="116"/>
        <v>0</v>
      </c>
      <c r="AQ98" s="582">
        <f t="shared" si="116"/>
        <v>0</v>
      </c>
      <c r="AR98" s="608"/>
    </row>
    <row r="99" spans="1:44" s="584" customFormat="1">
      <c r="A99" s="580"/>
      <c r="B99" s="590" t="s">
        <v>383</v>
      </c>
      <c r="C99" s="590"/>
      <c r="D99" s="586"/>
      <c r="E99" s="586"/>
      <c r="F99" s="586"/>
      <c r="G99" s="586"/>
      <c r="H99" s="582">
        <f>H100+H101+H102+H103+H104+H105+H106</f>
        <v>52361</v>
      </c>
      <c r="I99" s="582">
        <f t="shared" ref="I99:J99" si="123">I100+I101+I102+I103+I104+I105+I106</f>
        <v>0</v>
      </c>
      <c r="J99" s="582">
        <f t="shared" si="123"/>
        <v>0</v>
      </c>
      <c r="K99" s="587"/>
      <c r="L99" s="587"/>
      <c r="M99" s="582">
        <f t="shared" ref="M99:O99" si="124">SUM(M100:M106)</f>
        <v>28300</v>
      </c>
      <c r="N99" s="582">
        <f t="shared" si="124"/>
        <v>17000</v>
      </c>
      <c r="O99" s="582">
        <f t="shared" si="124"/>
        <v>17000</v>
      </c>
      <c r="P99" s="587"/>
      <c r="Q99" s="587"/>
      <c r="R99" s="582"/>
      <c r="S99" s="582"/>
      <c r="T99" s="582">
        <f t="shared" ref="T99:AI99" si="125">SUM(T100:T106)</f>
        <v>11300</v>
      </c>
      <c r="U99" s="582">
        <f t="shared" si="125"/>
        <v>0</v>
      </c>
      <c r="V99" s="582">
        <f t="shared" si="125"/>
        <v>25000</v>
      </c>
      <c r="W99" s="582">
        <f t="shared" si="125"/>
        <v>0</v>
      </c>
      <c r="X99" s="582">
        <f t="shared" si="125"/>
        <v>0</v>
      </c>
      <c r="Y99" s="582">
        <f t="shared" si="125"/>
        <v>0</v>
      </c>
      <c r="Z99" s="582">
        <f t="shared" si="125"/>
        <v>0</v>
      </c>
      <c r="AA99" s="582">
        <f t="shared" si="125"/>
        <v>0</v>
      </c>
      <c r="AB99" s="582">
        <f t="shared" si="125"/>
        <v>0</v>
      </c>
      <c r="AC99" s="582">
        <f t="shared" si="125"/>
        <v>0</v>
      </c>
      <c r="AD99" s="582">
        <f t="shared" si="125"/>
        <v>42000</v>
      </c>
      <c r="AE99" s="582">
        <f t="shared" si="125"/>
        <v>42000</v>
      </c>
      <c r="AF99" s="582">
        <f t="shared" si="125"/>
        <v>0</v>
      </c>
      <c r="AG99" s="582"/>
      <c r="AH99" s="582">
        <f t="shared" si="125"/>
        <v>0</v>
      </c>
      <c r="AI99" s="582">
        <f t="shared" si="125"/>
        <v>0</v>
      </c>
      <c r="AJ99" s="582">
        <f t="shared" ref="AJ99:AM99" si="126">SUM(AJ100:AJ106)</f>
        <v>11300</v>
      </c>
      <c r="AK99" s="582">
        <f t="shared" si="126"/>
        <v>0</v>
      </c>
      <c r="AL99" s="582">
        <f t="shared" si="126"/>
        <v>25000</v>
      </c>
      <c r="AM99" s="245">
        <f t="shared" si="126"/>
        <v>25000</v>
      </c>
      <c r="AN99" s="582">
        <f t="shared" si="115"/>
        <v>25000</v>
      </c>
      <c r="AO99" s="582">
        <f t="shared" si="115"/>
        <v>0</v>
      </c>
      <c r="AP99" s="582">
        <f t="shared" si="116"/>
        <v>0</v>
      </c>
      <c r="AQ99" s="582">
        <f t="shared" si="116"/>
        <v>0</v>
      </c>
      <c r="AR99" s="608"/>
    </row>
    <row r="100" spans="1:44" s="596" customFormat="1" hidden="1">
      <c r="A100" s="576"/>
      <c r="B100" s="577"/>
      <c r="C100" s="577"/>
      <c r="D100" s="341"/>
      <c r="E100" s="341"/>
      <c r="F100" s="341"/>
      <c r="G100" s="341"/>
      <c r="H100" s="574"/>
      <c r="I100" s="595"/>
      <c r="J100" s="595"/>
      <c r="K100" s="595"/>
      <c r="L100" s="595"/>
      <c r="M100" s="595"/>
      <c r="N100" s="574"/>
      <c r="O100" s="574"/>
      <c r="P100" s="595"/>
      <c r="Q100" s="595"/>
      <c r="R100" s="574"/>
      <c r="S100" s="574"/>
      <c r="T100" s="595"/>
      <c r="U100" s="574"/>
      <c r="V100" s="574"/>
      <c r="W100" s="574"/>
      <c r="X100" s="574"/>
      <c r="Y100" s="574"/>
      <c r="Z100" s="574"/>
      <c r="AA100" s="574"/>
      <c r="AB100" s="574"/>
      <c r="AC100" s="574"/>
      <c r="AD100" s="574"/>
      <c r="AE100" s="574"/>
      <c r="AF100" s="574"/>
      <c r="AG100" s="574"/>
      <c r="AH100" s="574"/>
      <c r="AI100" s="574"/>
      <c r="AJ100" s="574"/>
      <c r="AK100" s="574"/>
      <c r="AL100" s="572"/>
      <c r="AM100" s="371"/>
      <c r="AN100" s="574"/>
      <c r="AO100" s="574"/>
      <c r="AP100" s="574"/>
      <c r="AQ100" s="574"/>
      <c r="AR100" s="341"/>
    </row>
    <row r="101" spans="1:44" s="596" customFormat="1" hidden="1">
      <c r="A101" s="576"/>
      <c r="B101" s="577"/>
      <c r="C101" s="577"/>
      <c r="D101" s="341"/>
      <c r="E101" s="341"/>
      <c r="F101" s="341"/>
      <c r="G101" s="341"/>
      <c r="H101" s="574"/>
      <c r="I101" s="595"/>
      <c r="J101" s="595"/>
      <c r="K101" s="595"/>
      <c r="L101" s="595"/>
      <c r="M101" s="595"/>
      <c r="N101" s="574"/>
      <c r="O101" s="574"/>
      <c r="P101" s="595"/>
      <c r="Q101" s="595"/>
      <c r="R101" s="574"/>
      <c r="S101" s="574"/>
      <c r="T101" s="595"/>
      <c r="U101" s="574"/>
      <c r="V101" s="574"/>
      <c r="W101" s="574"/>
      <c r="X101" s="574"/>
      <c r="Y101" s="574"/>
      <c r="Z101" s="574"/>
      <c r="AA101" s="574"/>
      <c r="AB101" s="574"/>
      <c r="AC101" s="574"/>
      <c r="AD101" s="574"/>
      <c r="AE101" s="574"/>
      <c r="AF101" s="574"/>
      <c r="AG101" s="574"/>
      <c r="AH101" s="574"/>
      <c r="AI101" s="574"/>
      <c r="AJ101" s="574"/>
      <c r="AK101" s="574"/>
      <c r="AL101" s="572"/>
      <c r="AM101" s="371"/>
      <c r="AN101" s="574"/>
      <c r="AO101" s="574"/>
      <c r="AP101" s="574"/>
      <c r="AQ101" s="574"/>
      <c r="AR101" s="341"/>
    </row>
    <row r="102" spans="1:44" s="596" customFormat="1" ht="47.25">
      <c r="A102" s="576">
        <f t="shared" ref="A102:A106" si="127">A101+1</f>
        <v>1</v>
      </c>
      <c r="B102" s="577" t="s">
        <v>388</v>
      </c>
      <c r="C102" s="577">
        <v>1</v>
      </c>
      <c r="D102" s="341" t="s">
        <v>319</v>
      </c>
      <c r="E102" s="341" t="s">
        <v>327</v>
      </c>
      <c r="F102" s="341" t="s">
        <v>307</v>
      </c>
      <c r="G102" s="341" t="s">
        <v>389</v>
      </c>
      <c r="H102" s="574">
        <v>31481</v>
      </c>
      <c r="I102" s="595"/>
      <c r="J102" s="595"/>
      <c r="K102" s="595"/>
      <c r="L102" s="595"/>
      <c r="M102" s="595">
        <f t="shared" ref="M102:M106" si="128">N102+T102</f>
        <v>28300</v>
      </c>
      <c r="N102" s="574">
        <f>O102+P102</f>
        <v>17000</v>
      </c>
      <c r="O102" s="574">
        <v>17000</v>
      </c>
      <c r="P102" s="595"/>
      <c r="Q102" s="595">
        <f>R102+S102</f>
        <v>0</v>
      </c>
      <c r="R102" s="574"/>
      <c r="S102" s="574"/>
      <c r="T102" s="595">
        <v>11300</v>
      </c>
      <c r="U102" s="574"/>
      <c r="V102" s="574">
        <v>8000</v>
      </c>
      <c r="W102" s="574"/>
      <c r="X102" s="574"/>
      <c r="Y102" s="574"/>
      <c r="Z102" s="574"/>
      <c r="AA102" s="574"/>
      <c r="AB102" s="574"/>
      <c r="AC102" s="574"/>
      <c r="AD102" s="574">
        <f t="shared" ref="AD102:AD106" si="129">AE102+AF102+AH102+AI102</f>
        <v>25000</v>
      </c>
      <c r="AE102" s="574">
        <f t="shared" ref="AE102:AE106" si="130">O102+V102-U102</f>
        <v>25000</v>
      </c>
      <c r="AF102" s="574">
        <f t="shared" ref="AF102:AF106" si="131">P102+X102-W102</f>
        <v>0</v>
      </c>
      <c r="AG102" s="574"/>
      <c r="AH102" s="574">
        <f t="shared" ref="AH102:AH106" si="132">R102+Z102-Y102</f>
        <v>0</v>
      </c>
      <c r="AI102" s="574">
        <f t="shared" ref="AI102:AI106" si="133">S102+AB102-AA102</f>
        <v>0</v>
      </c>
      <c r="AJ102" s="574">
        <f t="shared" ref="AJ102:AJ106" si="134">T102</f>
        <v>11300</v>
      </c>
      <c r="AK102" s="574"/>
      <c r="AL102" s="572">
        <f t="shared" si="111"/>
        <v>8000</v>
      </c>
      <c r="AM102" s="371">
        <f t="shared" ref="AM102:AM106" si="135">AN102+AO102+AP102+AQ102</f>
        <v>8000</v>
      </c>
      <c r="AN102" s="574">
        <f>AE102-O102</f>
        <v>8000</v>
      </c>
      <c r="AO102" s="574">
        <f>AF102-P102</f>
        <v>0</v>
      </c>
      <c r="AP102" s="574">
        <f>AH102-R102</f>
        <v>0</v>
      </c>
      <c r="AQ102" s="574">
        <f>AI102-S102</f>
        <v>0</v>
      </c>
      <c r="AR102" s="341" t="s">
        <v>417</v>
      </c>
    </row>
    <row r="103" spans="1:44" s="596" customFormat="1" hidden="1">
      <c r="A103" s="576"/>
      <c r="B103" s="577"/>
      <c r="C103" s="577"/>
      <c r="D103" s="341"/>
      <c r="E103" s="341"/>
      <c r="F103" s="341"/>
      <c r="G103" s="341"/>
      <c r="H103" s="574"/>
      <c r="I103" s="595"/>
      <c r="J103" s="595"/>
      <c r="K103" s="595"/>
      <c r="L103" s="595"/>
      <c r="M103" s="595"/>
      <c r="N103" s="574"/>
      <c r="O103" s="574"/>
      <c r="P103" s="595"/>
      <c r="Q103" s="595"/>
      <c r="R103" s="574"/>
      <c r="S103" s="574"/>
      <c r="T103" s="595"/>
      <c r="U103" s="574"/>
      <c r="V103" s="574"/>
      <c r="W103" s="574"/>
      <c r="X103" s="574"/>
      <c r="Y103" s="574"/>
      <c r="Z103" s="574"/>
      <c r="AA103" s="574"/>
      <c r="AB103" s="574"/>
      <c r="AC103" s="574"/>
      <c r="AD103" s="574"/>
      <c r="AE103" s="574"/>
      <c r="AF103" s="574"/>
      <c r="AG103" s="574"/>
      <c r="AH103" s="574"/>
      <c r="AI103" s="574"/>
      <c r="AJ103" s="574"/>
      <c r="AK103" s="574"/>
      <c r="AL103" s="572"/>
      <c r="AM103" s="371">
        <f t="shared" si="135"/>
        <v>0</v>
      </c>
      <c r="AN103" s="574"/>
      <c r="AO103" s="574"/>
      <c r="AP103" s="574"/>
      <c r="AQ103" s="574"/>
      <c r="AR103" s="341"/>
    </row>
    <row r="104" spans="1:44" s="596" customFormat="1" hidden="1">
      <c r="A104" s="576"/>
      <c r="B104" s="577"/>
      <c r="C104" s="577"/>
      <c r="D104" s="341"/>
      <c r="E104" s="341"/>
      <c r="F104" s="341"/>
      <c r="G104" s="341"/>
      <c r="H104" s="574"/>
      <c r="I104" s="595"/>
      <c r="J104" s="595"/>
      <c r="K104" s="595"/>
      <c r="L104" s="595"/>
      <c r="M104" s="595"/>
      <c r="N104" s="574"/>
      <c r="O104" s="574"/>
      <c r="P104" s="595"/>
      <c r="Q104" s="595"/>
      <c r="R104" s="574"/>
      <c r="S104" s="574"/>
      <c r="T104" s="595"/>
      <c r="U104" s="574"/>
      <c r="V104" s="574"/>
      <c r="W104" s="574"/>
      <c r="X104" s="574"/>
      <c r="Y104" s="574"/>
      <c r="Z104" s="574"/>
      <c r="AA104" s="574"/>
      <c r="AB104" s="574"/>
      <c r="AC104" s="574"/>
      <c r="AD104" s="574"/>
      <c r="AE104" s="574"/>
      <c r="AF104" s="574"/>
      <c r="AG104" s="574"/>
      <c r="AH104" s="574"/>
      <c r="AI104" s="574"/>
      <c r="AJ104" s="574"/>
      <c r="AK104" s="574"/>
      <c r="AL104" s="572"/>
      <c r="AM104" s="371">
        <f t="shared" si="135"/>
        <v>0</v>
      </c>
      <c r="AN104" s="574"/>
      <c r="AO104" s="574"/>
      <c r="AP104" s="574"/>
      <c r="AQ104" s="574"/>
      <c r="AR104" s="341"/>
    </row>
    <row r="105" spans="1:44" s="596" customFormat="1" ht="47.25">
      <c r="A105" s="576">
        <f t="shared" si="127"/>
        <v>1</v>
      </c>
      <c r="B105" s="577" t="s">
        <v>394</v>
      </c>
      <c r="C105" s="577">
        <v>1</v>
      </c>
      <c r="D105" s="341" t="s">
        <v>319</v>
      </c>
      <c r="E105" s="341" t="s">
        <v>327</v>
      </c>
      <c r="F105" s="341" t="s">
        <v>167</v>
      </c>
      <c r="G105" s="341" t="s">
        <v>423</v>
      </c>
      <c r="H105" s="574">
        <v>14962</v>
      </c>
      <c r="I105" s="595"/>
      <c r="J105" s="595"/>
      <c r="K105" s="595"/>
      <c r="L105" s="595"/>
      <c r="M105" s="595">
        <f t="shared" si="128"/>
        <v>0</v>
      </c>
      <c r="N105" s="574">
        <f>O105+P105</f>
        <v>0</v>
      </c>
      <c r="O105" s="574"/>
      <c r="P105" s="595"/>
      <c r="Q105" s="595">
        <f>R105+S105</f>
        <v>0</v>
      </c>
      <c r="R105" s="574"/>
      <c r="S105" s="574"/>
      <c r="T105" s="595"/>
      <c r="U105" s="574"/>
      <c r="V105" s="574">
        <v>12000</v>
      </c>
      <c r="W105" s="574"/>
      <c r="X105" s="574"/>
      <c r="Y105" s="574"/>
      <c r="Z105" s="574"/>
      <c r="AA105" s="574"/>
      <c r="AB105" s="574"/>
      <c r="AC105" s="574"/>
      <c r="AD105" s="574">
        <f t="shared" si="129"/>
        <v>12000</v>
      </c>
      <c r="AE105" s="574">
        <f t="shared" si="130"/>
        <v>12000</v>
      </c>
      <c r="AF105" s="574">
        <f t="shared" si="131"/>
        <v>0</v>
      </c>
      <c r="AG105" s="574"/>
      <c r="AH105" s="574">
        <f t="shared" si="132"/>
        <v>0</v>
      </c>
      <c r="AI105" s="574">
        <f t="shared" si="133"/>
        <v>0</v>
      </c>
      <c r="AJ105" s="574">
        <f t="shared" si="134"/>
        <v>0</v>
      </c>
      <c r="AK105" s="574"/>
      <c r="AL105" s="572">
        <f t="shared" si="111"/>
        <v>12000</v>
      </c>
      <c r="AM105" s="371">
        <f t="shared" si="135"/>
        <v>12000</v>
      </c>
      <c r="AN105" s="574">
        <f t="shared" ref="AN105:AO107" si="136">AE105-O105</f>
        <v>12000</v>
      </c>
      <c r="AO105" s="574">
        <f t="shared" si="136"/>
        <v>0</v>
      </c>
      <c r="AP105" s="574">
        <f t="shared" ref="AP105:AQ107" si="137">AH105-R105</f>
        <v>0</v>
      </c>
      <c r="AQ105" s="574">
        <f t="shared" si="137"/>
        <v>0</v>
      </c>
      <c r="AR105" s="341" t="s">
        <v>418</v>
      </c>
    </row>
    <row r="106" spans="1:44" s="596" customFormat="1" ht="47.25">
      <c r="A106" s="576">
        <f t="shared" si="127"/>
        <v>2</v>
      </c>
      <c r="B106" s="577" t="s">
        <v>395</v>
      </c>
      <c r="C106" s="577">
        <v>1</v>
      </c>
      <c r="D106" s="341" t="s">
        <v>319</v>
      </c>
      <c r="E106" s="341" t="s">
        <v>327</v>
      </c>
      <c r="F106" s="341" t="s">
        <v>167</v>
      </c>
      <c r="G106" s="341" t="s">
        <v>424</v>
      </c>
      <c r="H106" s="574">
        <v>5918</v>
      </c>
      <c r="I106" s="595"/>
      <c r="J106" s="595"/>
      <c r="K106" s="595"/>
      <c r="L106" s="595"/>
      <c r="M106" s="595">
        <f t="shared" si="128"/>
        <v>0</v>
      </c>
      <c r="N106" s="574">
        <f>O106+P106</f>
        <v>0</v>
      </c>
      <c r="O106" s="574"/>
      <c r="P106" s="595"/>
      <c r="Q106" s="595">
        <f>R106+S106</f>
        <v>0</v>
      </c>
      <c r="R106" s="574"/>
      <c r="S106" s="574"/>
      <c r="T106" s="595"/>
      <c r="U106" s="574"/>
      <c r="V106" s="574">
        <v>5000</v>
      </c>
      <c r="W106" s="574"/>
      <c r="X106" s="574"/>
      <c r="Y106" s="574"/>
      <c r="Z106" s="574"/>
      <c r="AA106" s="574"/>
      <c r="AB106" s="574"/>
      <c r="AC106" s="574"/>
      <c r="AD106" s="574">
        <f t="shared" si="129"/>
        <v>5000</v>
      </c>
      <c r="AE106" s="574">
        <f t="shared" si="130"/>
        <v>5000</v>
      </c>
      <c r="AF106" s="574">
        <f t="shared" si="131"/>
        <v>0</v>
      </c>
      <c r="AG106" s="574"/>
      <c r="AH106" s="574">
        <f t="shared" si="132"/>
        <v>0</v>
      </c>
      <c r="AI106" s="574">
        <f t="shared" si="133"/>
        <v>0</v>
      </c>
      <c r="AJ106" s="574">
        <f t="shared" si="134"/>
        <v>0</v>
      </c>
      <c r="AK106" s="574"/>
      <c r="AL106" s="572">
        <f t="shared" si="111"/>
        <v>5000</v>
      </c>
      <c r="AM106" s="371">
        <f t="shared" si="135"/>
        <v>5000</v>
      </c>
      <c r="AN106" s="574">
        <f t="shared" si="136"/>
        <v>5000</v>
      </c>
      <c r="AO106" s="574">
        <f t="shared" si="136"/>
        <v>0</v>
      </c>
      <c r="AP106" s="574">
        <f t="shared" si="137"/>
        <v>0</v>
      </c>
      <c r="AQ106" s="574">
        <f t="shared" si="137"/>
        <v>0</v>
      </c>
      <c r="AR106" s="341" t="s">
        <v>418</v>
      </c>
    </row>
    <row r="107" spans="1:44" s="596" customFormat="1">
      <c r="A107" s="576"/>
      <c r="B107" s="590" t="s">
        <v>396</v>
      </c>
      <c r="C107" s="590"/>
      <c r="D107" s="341"/>
      <c r="E107" s="341"/>
      <c r="F107" s="341"/>
      <c r="G107" s="341"/>
      <c r="H107" s="582">
        <f t="shared" ref="H107" si="138">SUM(H108:H110)</f>
        <v>66000</v>
      </c>
      <c r="I107" s="595"/>
      <c r="J107" s="595"/>
      <c r="K107" s="595"/>
      <c r="L107" s="595"/>
      <c r="M107" s="595"/>
      <c r="N107" s="582">
        <f t="shared" ref="N107:O107" si="139">SUM(N108:N110)</f>
        <v>18000</v>
      </c>
      <c r="O107" s="582">
        <f t="shared" si="139"/>
        <v>18000</v>
      </c>
      <c r="P107" s="595"/>
      <c r="Q107" s="595"/>
      <c r="R107" s="574"/>
      <c r="S107" s="574"/>
      <c r="T107" s="582">
        <f t="shared" ref="T107:AM107" si="140">SUM(T108:T110)</f>
        <v>0</v>
      </c>
      <c r="U107" s="582">
        <f t="shared" si="140"/>
        <v>0</v>
      </c>
      <c r="V107" s="582">
        <f t="shared" si="140"/>
        <v>36000</v>
      </c>
      <c r="W107" s="582">
        <f t="shared" si="140"/>
        <v>0</v>
      </c>
      <c r="X107" s="582">
        <f t="shared" si="140"/>
        <v>0</v>
      </c>
      <c r="Y107" s="582">
        <f t="shared" si="140"/>
        <v>0</v>
      </c>
      <c r="Z107" s="582">
        <f t="shared" si="140"/>
        <v>0</v>
      </c>
      <c r="AA107" s="582">
        <f t="shared" si="140"/>
        <v>0</v>
      </c>
      <c r="AB107" s="582">
        <f t="shared" si="140"/>
        <v>0</v>
      </c>
      <c r="AC107" s="582">
        <f t="shared" si="140"/>
        <v>0</v>
      </c>
      <c r="AD107" s="582">
        <f t="shared" si="140"/>
        <v>54000</v>
      </c>
      <c r="AE107" s="582">
        <f t="shared" si="140"/>
        <v>54000</v>
      </c>
      <c r="AF107" s="582">
        <f t="shared" si="140"/>
        <v>0</v>
      </c>
      <c r="AG107" s="582"/>
      <c r="AH107" s="582">
        <f t="shared" si="140"/>
        <v>0</v>
      </c>
      <c r="AI107" s="582">
        <f t="shared" si="140"/>
        <v>0</v>
      </c>
      <c r="AJ107" s="582">
        <f t="shared" si="140"/>
        <v>0</v>
      </c>
      <c r="AK107" s="582">
        <f t="shared" si="140"/>
        <v>0</v>
      </c>
      <c r="AL107" s="582">
        <f t="shared" si="140"/>
        <v>36000</v>
      </c>
      <c r="AM107" s="245">
        <f t="shared" si="140"/>
        <v>36000</v>
      </c>
      <c r="AN107" s="574">
        <f t="shared" si="136"/>
        <v>36000</v>
      </c>
      <c r="AO107" s="574">
        <f t="shared" si="136"/>
        <v>0</v>
      </c>
      <c r="AP107" s="574">
        <f t="shared" si="137"/>
        <v>0</v>
      </c>
      <c r="AQ107" s="574">
        <f t="shared" si="137"/>
        <v>0</v>
      </c>
      <c r="AR107" s="643"/>
    </row>
    <row r="108" spans="1:44" s="596" customFormat="1" ht="30.95" hidden="1" customHeight="1">
      <c r="A108" s="576"/>
      <c r="B108" s="577"/>
      <c r="C108" s="577"/>
      <c r="D108" s="341"/>
      <c r="E108" s="341"/>
      <c r="F108" s="341"/>
      <c r="G108" s="341"/>
      <c r="H108" s="574"/>
      <c r="I108" s="595"/>
      <c r="J108" s="595"/>
      <c r="K108" s="595"/>
      <c r="L108" s="595"/>
      <c r="M108" s="595"/>
      <c r="N108" s="574"/>
      <c r="O108" s="574"/>
      <c r="P108" s="595"/>
      <c r="Q108" s="595"/>
      <c r="R108" s="574"/>
      <c r="S108" s="574"/>
      <c r="T108" s="595"/>
      <c r="U108" s="574"/>
      <c r="V108" s="574"/>
      <c r="W108" s="574"/>
      <c r="X108" s="574"/>
      <c r="Y108" s="574"/>
      <c r="Z108" s="574"/>
      <c r="AA108" s="574"/>
      <c r="AB108" s="574"/>
      <c r="AC108" s="574"/>
      <c r="AD108" s="574"/>
      <c r="AE108" s="574"/>
      <c r="AF108" s="574"/>
      <c r="AG108" s="574"/>
      <c r="AH108" s="574"/>
      <c r="AI108" s="574"/>
      <c r="AJ108" s="574"/>
      <c r="AK108" s="574"/>
      <c r="AL108" s="572"/>
      <c r="AM108" s="371"/>
      <c r="AN108" s="574"/>
      <c r="AO108" s="574"/>
      <c r="AP108" s="574"/>
      <c r="AQ108" s="574"/>
      <c r="AR108" s="592"/>
    </row>
    <row r="109" spans="1:44" s="596" customFormat="1" ht="54" customHeight="1">
      <c r="A109" s="576">
        <f>A108+1</f>
        <v>1</v>
      </c>
      <c r="B109" s="577" t="s">
        <v>400</v>
      </c>
      <c r="C109" s="577">
        <v>1</v>
      </c>
      <c r="D109" s="341" t="s">
        <v>398</v>
      </c>
      <c r="E109" s="341" t="s">
        <v>128</v>
      </c>
      <c r="F109" s="341" t="s">
        <v>167</v>
      </c>
      <c r="G109" s="341" t="s">
        <v>425</v>
      </c>
      <c r="H109" s="574">
        <v>39000</v>
      </c>
      <c r="I109" s="595"/>
      <c r="J109" s="595"/>
      <c r="K109" s="595"/>
      <c r="L109" s="595"/>
      <c r="M109" s="595">
        <f t="shared" ref="M109:M110" si="141">N109+T109</f>
        <v>0</v>
      </c>
      <c r="N109" s="574">
        <f>O109+P109</f>
        <v>0</v>
      </c>
      <c r="O109" s="574"/>
      <c r="P109" s="595"/>
      <c r="Q109" s="595">
        <f>R109+S109</f>
        <v>0</v>
      </c>
      <c r="R109" s="574"/>
      <c r="S109" s="574"/>
      <c r="T109" s="595"/>
      <c r="U109" s="574"/>
      <c r="V109" s="574">
        <v>30000</v>
      </c>
      <c r="W109" s="574"/>
      <c r="X109" s="574"/>
      <c r="Y109" s="574"/>
      <c r="Z109" s="574"/>
      <c r="AA109" s="574"/>
      <c r="AB109" s="574"/>
      <c r="AC109" s="574"/>
      <c r="AD109" s="574">
        <f t="shared" ref="AD109:AD110" si="142">AE109+AF109+AH109+AI109</f>
        <v>30000</v>
      </c>
      <c r="AE109" s="574">
        <f>O109+V109-U109</f>
        <v>30000</v>
      </c>
      <c r="AF109" s="574">
        <f>P109+X109-W109</f>
        <v>0</v>
      </c>
      <c r="AG109" s="574"/>
      <c r="AH109" s="574">
        <f>R109+Z109-Y109</f>
        <v>0</v>
      </c>
      <c r="AI109" s="574">
        <f>S109+AB109-AA109</f>
        <v>0</v>
      </c>
      <c r="AJ109" s="574">
        <f>T109</f>
        <v>0</v>
      </c>
      <c r="AK109" s="574"/>
      <c r="AL109" s="572">
        <f t="shared" si="111"/>
        <v>30000</v>
      </c>
      <c r="AM109" s="371">
        <f t="shared" ref="AM109:AM110" si="143">AN109+AO109+AP109+AQ109</f>
        <v>30000</v>
      </c>
      <c r="AN109" s="574">
        <f t="shared" ref="AN109:AO111" si="144">AE109-O109</f>
        <v>30000</v>
      </c>
      <c r="AO109" s="574">
        <f t="shared" si="144"/>
        <v>0</v>
      </c>
      <c r="AP109" s="574">
        <f t="shared" ref="AP109:AQ111" si="145">AH109-R109</f>
        <v>0</v>
      </c>
      <c r="AQ109" s="574">
        <f t="shared" si="145"/>
        <v>0</v>
      </c>
      <c r="AR109" s="592"/>
    </row>
    <row r="110" spans="1:44" s="596" customFormat="1" ht="47.25">
      <c r="A110" s="576">
        <f>A109+1</f>
        <v>2</v>
      </c>
      <c r="B110" s="577" t="s">
        <v>401</v>
      </c>
      <c r="C110" s="577">
        <v>1</v>
      </c>
      <c r="D110" s="341" t="s">
        <v>398</v>
      </c>
      <c r="E110" s="341" t="s">
        <v>128</v>
      </c>
      <c r="F110" s="341" t="s">
        <v>167</v>
      </c>
      <c r="G110" s="341" t="s">
        <v>402</v>
      </c>
      <c r="H110" s="574">
        <v>27000</v>
      </c>
      <c r="I110" s="595"/>
      <c r="J110" s="595"/>
      <c r="K110" s="595"/>
      <c r="L110" s="595"/>
      <c r="M110" s="595">
        <f t="shared" si="141"/>
        <v>18000</v>
      </c>
      <c r="N110" s="574">
        <f>O110+P110</f>
        <v>18000</v>
      </c>
      <c r="O110" s="574">
        <v>18000</v>
      </c>
      <c r="P110" s="595"/>
      <c r="Q110" s="595">
        <f>R110+S110</f>
        <v>0</v>
      </c>
      <c r="R110" s="574"/>
      <c r="S110" s="574"/>
      <c r="T110" s="595">
        <v>0</v>
      </c>
      <c r="U110" s="574"/>
      <c r="V110" s="574">
        <v>6000</v>
      </c>
      <c r="W110" s="574"/>
      <c r="X110" s="574"/>
      <c r="Y110" s="574"/>
      <c r="Z110" s="574"/>
      <c r="AA110" s="574"/>
      <c r="AB110" s="574"/>
      <c r="AC110" s="574"/>
      <c r="AD110" s="574">
        <f t="shared" si="142"/>
        <v>24000</v>
      </c>
      <c r="AE110" s="574">
        <f>O110+V110-U110</f>
        <v>24000</v>
      </c>
      <c r="AF110" s="574">
        <f>P110+X110-W110</f>
        <v>0</v>
      </c>
      <c r="AG110" s="574"/>
      <c r="AH110" s="574">
        <f>R110+Z110-Y110</f>
        <v>0</v>
      </c>
      <c r="AI110" s="574">
        <f>S110+AB110-AA110</f>
        <v>0</v>
      </c>
      <c r="AJ110" s="574">
        <f>T110</f>
        <v>0</v>
      </c>
      <c r="AK110" s="574"/>
      <c r="AL110" s="572">
        <f t="shared" si="111"/>
        <v>6000</v>
      </c>
      <c r="AM110" s="371">
        <f t="shared" si="143"/>
        <v>6000</v>
      </c>
      <c r="AN110" s="574">
        <f t="shared" si="144"/>
        <v>6000</v>
      </c>
      <c r="AO110" s="574">
        <f t="shared" si="144"/>
        <v>0</v>
      </c>
      <c r="AP110" s="574">
        <f t="shared" si="145"/>
        <v>0</v>
      </c>
      <c r="AQ110" s="574">
        <f t="shared" si="145"/>
        <v>0</v>
      </c>
      <c r="AR110" s="643"/>
    </row>
    <row r="111" spans="1:44" s="596" customFormat="1">
      <c r="A111" s="576"/>
      <c r="B111" s="590" t="s">
        <v>303</v>
      </c>
      <c r="C111" s="590"/>
      <c r="D111" s="341"/>
      <c r="E111" s="341"/>
      <c r="F111" s="341"/>
      <c r="G111" s="341"/>
      <c r="H111" s="582">
        <f>H112+H113</f>
        <v>46000</v>
      </c>
      <c r="I111" s="595"/>
      <c r="J111" s="595"/>
      <c r="K111" s="595"/>
      <c r="L111" s="595"/>
      <c r="M111" s="595"/>
      <c r="N111" s="582">
        <f t="shared" ref="N111:O111" si="146">N112+N113</f>
        <v>0</v>
      </c>
      <c r="O111" s="582">
        <f t="shared" si="146"/>
        <v>0</v>
      </c>
      <c r="P111" s="595"/>
      <c r="Q111" s="595"/>
      <c r="R111" s="574"/>
      <c r="S111" s="574"/>
      <c r="T111" s="582">
        <f t="shared" ref="T111:AM111" si="147">T112+T113</f>
        <v>0</v>
      </c>
      <c r="U111" s="582">
        <f t="shared" si="147"/>
        <v>0</v>
      </c>
      <c r="V111" s="582">
        <f t="shared" si="147"/>
        <v>10000</v>
      </c>
      <c r="W111" s="582">
        <f t="shared" si="147"/>
        <v>0</v>
      </c>
      <c r="X111" s="582">
        <f t="shared" si="147"/>
        <v>0</v>
      </c>
      <c r="Y111" s="582">
        <f t="shared" si="147"/>
        <v>0</v>
      </c>
      <c r="Z111" s="582">
        <f t="shared" si="147"/>
        <v>0</v>
      </c>
      <c r="AA111" s="582">
        <f t="shared" si="147"/>
        <v>0</v>
      </c>
      <c r="AB111" s="582">
        <f t="shared" si="147"/>
        <v>0</v>
      </c>
      <c r="AC111" s="582">
        <f t="shared" si="147"/>
        <v>0</v>
      </c>
      <c r="AD111" s="582">
        <f t="shared" si="147"/>
        <v>10000</v>
      </c>
      <c r="AE111" s="582">
        <f t="shared" si="147"/>
        <v>10000</v>
      </c>
      <c r="AF111" s="582">
        <f t="shared" si="147"/>
        <v>0</v>
      </c>
      <c r="AG111" s="582"/>
      <c r="AH111" s="582">
        <f t="shared" si="147"/>
        <v>0</v>
      </c>
      <c r="AI111" s="582">
        <f t="shared" si="147"/>
        <v>0</v>
      </c>
      <c r="AJ111" s="582">
        <f t="shared" si="147"/>
        <v>0</v>
      </c>
      <c r="AK111" s="582">
        <f t="shared" si="147"/>
        <v>0</v>
      </c>
      <c r="AL111" s="582">
        <f t="shared" si="147"/>
        <v>10000</v>
      </c>
      <c r="AM111" s="245">
        <f t="shared" si="147"/>
        <v>10000</v>
      </c>
      <c r="AN111" s="574">
        <f t="shared" si="144"/>
        <v>10000</v>
      </c>
      <c r="AO111" s="574">
        <f t="shared" si="144"/>
        <v>0</v>
      </c>
      <c r="AP111" s="574">
        <f t="shared" si="145"/>
        <v>0</v>
      </c>
      <c r="AQ111" s="574">
        <f t="shared" si="145"/>
        <v>0</v>
      </c>
      <c r="AR111" s="643"/>
    </row>
    <row r="112" spans="1:44" s="596" customFormat="1" ht="30.95" hidden="1" customHeight="1">
      <c r="A112" s="576"/>
      <c r="B112" s="577"/>
      <c r="C112" s="577"/>
      <c r="D112" s="341"/>
      <c r="E112" s="341"/>
      <c r="F112" s="341"/>
      <c r="G112" s="341"/>
      <c r="H112" s="574"/>
      <c r="I112" s="595"/>
      <c r="J112" s="595"/>
      <c r="K112" s="595"/>
      <c r="L112" s="595"/>
      <c r="M112" s="595"/>
      <c r="N112" s="574"/>
      <c r="O112" s="574"/>
      <c r="P112" s="595"/>
      <c r="Q112" s="595"/>
      <c r="R112" s="574"/>
      <c r="S112" s="574"/>
      <c r="T112" s="595"/>
      <c r="U112" s="574"/>
      <c r="V112" s="574"/>
      <c r="W112" s="574"/>
      <c r="X112" s="574"/>
      <c r="Y112" s="574"/>
      <c r="Z112" s="574"/>
      <c r="AA112" s="574"/>
      <c r="AB112" s="574"/>
      <c r="AC112" s="574"/>
      <c r="AD112" s="574"/>
      <c r="AE112" s="574"/>
      <c r="AF112" s="574"/>
      <c r="AG112" s="574"/>
      <c r="AH112" s="574"/>
      <c r="AI112" s="574"/>
      <c r="AJ112" s="574"/>
      <c r="AK112" s="574"/>
      <c r="AL112" s="572"/>
      <c r="AM112" s="371"/>
      <c r="AN112" s="574"/>
      <c r="AO112" s="574"/>
      <c r="AP112" s="574"/>
      <c r="AQ112" s="574"/>
      <c r="AR112" s="665"/>
    </row>
    <row r="113" spans="1:44" s="596" customFormat="1" ht="83.25" customHeight="1">
      <c r="A113" s="576">
        <f>A112+1</f>
        <v>1</v>
      </c>
      <c r="B113" s="577" t="s">
        <v>406</v>
      </c>
      <c r="C113" s="577">
        <v>1</v>
      </c>
      <c r="D113" s="341" t="s">
        <v>204</v>
      </c>
      <c r="E113" s="341" t="s">
        <v>404</v>
      </c>
      <c r="F113" s="341" t="s">
        <v>407</v>
      </c>
      <c r="G113" s="341" t="s">
        <v>426</v>
      </c>
      <c r="H113" s="604">
        <v>46000</v>
      </c>
      <c r="I113" s="595"/>
      <c r="J113" s="595"/>
      <c r="K113" s="595"/>
      <c r="L113" s="595"/>
      <c r="M113" s="595">
        <f t="shared" ref="M113" si="148">N113+T113</f>
        <v>0</v>
      </c>
      <c r="N113" s="574">
        <f>O113+P113</f>
        <v>0</v>
      </c>
      <c r="O113" s="574"/>
      <c r="P113" s="595"/>
      <c r="Q113" s="595">
        <f>R113+S113</f>
        <v>0</v>
      </c>
      <c r="R113" s="574"/>
      <c r="S113" s="574"/>
      <c r="T113" s="595"/>
      <c r="U113" s="574"/>
      <c r="V113" s="574">
        <v>10000</v>
      </c>
      <c r="W113" s="574"/>
      <c r="X113" s="574"/>
      <c r="Y113" s="574"/>
      <c r="Z113" s="574"/>
      <c r="AA113" s="574"/>
      <c r="AB113" s="574"/>
      <c r="AC113" s="574"/>
      <c r="AD113" s="574">
        <f t="shared" ref="AD113" si="149">AE113+AF113+AH113+AI113</f>
        <v>10000</v>
      </c>
      <c r="AE113" s="574">
        <f>O113+V113-U113</f>
        <v>10000</v>
      </c>
      <c r="AF113" s="574">
        <f>P113+X113-W113</f>
        <v>0</v>
      </c>
      <c r="AG113" s="574"/>
      <c r="AH113" s="574">
        <f>R113+Z113-Y113</f>
        <v>0</v>
      </c>
      <c r="AI113" s="574">
        <f>S113+AB113-AA113</f>
        <v>0</v>
      </c>
      <c r="AJ113" s="574">
        <f>T113</f>
        <v>0</v>
      </c>
      <c r="AK113" s="574"/>
      <c r="AL113" s="572">
        <f t="shared" si="111"/>
        <v>10000</v>
      </c>
      <c r="AM113" s="371">
        <f t="shared" ref="AM113:AM122" si="150">AN113+AO113+AP113+AQ113</f>
        <v>10000</v>
      </c>
      <c r="AN113" s="574">
        <f t="shared" ref="AN113:AO115" si="151">AE113-O113</f>
        <v>10000</v>
      </c>
      <c r="AO113" s="574">
        <f t="shared" si="151"/>
        <v>0</v>
      </c>
      <c r="AP113" s="574">
        <f t="shared" ref="AP113:AQ115" si="152">AH113-R113</f>
        <v>0</v>
      </c>
      <c r="AQ113" s="574">
        <f t="shared" si="152"/>
        <v>0</v>
      </c>
      <c r="AR113" s="665"/>
    </row>
    <row r="114" spans="1:44" s="596" customFormat="1">
      <c r="A114" s="576"/>
      <c r="B114" s="590" t="s">
        <v>408</v>
      </c>
      <c r="C114" s="590"/>
      <c r="D114" s="341"/>
      <c r="E114" s="341"/>
      <c r="F114" s="341"/>
      <c r="G114" s="341"/>
      <c r="H114" s="582">
        <f>SUM(H115:H117)</f>
        <v>161999</v>
      </c>
      <c r="I114" s="595"/>
      <c r="J114" s="595"/>
      <c r="K114" s="595"/>
      <c r="L114" s="595"/>
      <c r="M114" s="595"/>
      <c r="N114" s="582">
        <f t="shared" ref="N114:O114" si="153">SUM(N115:N117)</f>
        <v>84000</v>
      </c>
      <c r="O114" s="582">
        <f t="shared" si="153"/>
        <v>84000</v>
      </c>
      <c r="P114" s="595"/>
      <c r="Q114" s="595"/>
      <c r="R114" s="574"/>
      <c r="S114" s="574"/>
      <c r="T114" s="582">
        <f t="shared" ref="T114:AM114" si="154">SUM(T115:T117)</f>
        <v>6000</v>
      </c>
      <c r="U114" s="582">
        <f t="shared" si="154"/>
        <v>0</v>
      </c>
      <c r="V114" s="582">
        <f t="shared" si="154"/>
        <v>16000</v>
      </c>
      <c r="W114" s="582">
        <f t="shared" si="154"/>
        <v>0</v>
      </c>
      <c r="X114" s="582">
        <f t="shared" si="154"/>
        <v>0</v>
      </c>
      <c r="Y114" s="582">
        <f t="shared" si="154"/>
        <v>0</v>
      </c>
      <c r="Z114" s="582">
        <f t="shared" si="154"/>
        <v>0</v>
      </c>
      <c r="AA114" s="582">
        <f t="shared" si="154"/>
        <v>0</v>
      </c>
      <c r="AB114" s="582">
        <f t="shared" si="154"/>
        <v>0</v>
      </c>
      <c r="AC114" s="582">
        <f t="shared" si="154"/>
        <v>0</v>
      </c>
      <c r="AD114" s="582">
        <f t="shared" si="154"/>
        <v>100000</v>
      </c>
      <c r="AE114" s="582">
        <f t="shared" si="154"/>
        <v>100000</v>
      </c>
      <c r="AF114" s="582">
        <f t="shared" si="154"/>
        <v>0</v>
      </c>
      <c r="AG114" s="582"/>
      <c r="AH114" s="582">
        <f t="shared" si="154"/>
        <v>0</v>
      </c>
      <c r="AI114" s="582">
        <f t="shared" si="154"/>
        <v>0</v>
      </c>
      <c r="AJ114" s="582">
        <f t="shared" si="154"/>
        <v>6000</v>
      </c>
      <c r="AK114" s="582">
        <f t="shared" si="154"/>
        <v>0</v>
      </c>
      <c r="AL114" s="582">
        <f t="shared" si="154"/>
        <v>16000</v>
      </c>
      <c r="AM114" s="245">
        <f t="shared" si="154"/>
        <v>16000</v>
      </c>
      <c r="AN114" s="574">
        <f t="shared" si="151"/>
        <v>16000</v>
      </c>
      <c r="AO114" s="574">
        <f t="shared" si="151"/>
        <v>0</v>
      </c>
      <c r="AP114" s="574">
        <f t="shared" si="152"/>
        <v>0</v>
      </c>
      <c r="AQ114" s="574">
        <f t="shared" si="152"/>
        <v>0</v>
      </c>
      <c r="AR114" s="643"/>
    </row>
    <row r="115" spans="1:44" s="596" customFormat="1" ht="63">
      <c r="A115" s="576">
        <f>A113+1</f>
        <v>2</v>
      </c>
      <c r="B115" s="577" t="s">
        <v>409</v>
      </c>
      <c r="C115" s="577">
        <v>1</v>
      </c>
      <c r="D115" s="341" t="s">
        <v>207</v>
      </c>
      <c r="E115" s="341" t="s">
        <v>410</v>
      </c>
      <c r="F115" s="341" t="s">
        <v>392</v>
      </c>
      <c r="G115" s="341" t="s">
        <v>411</v>
      </c>
      <c r="H115" s="574">
        <v>147010</v>
      </c>
      <c r="I115" s="595"/>
      <c r="J115" s="595"/>
      <c r="K115" s="595"/>
      <c r="L115" s="595"/>
      <c r="M115" s="595">
        <f t="shared" ref="M115:M117" si="155">N115+T115</f>
        <v>90000</v>
      </c>
      <c r="N115" s="574">
        <f>O115+P115</f>
        <v>84000</v>
      </c>
      <c r="O115" s="574">
        <v>84000</v>
      </c>
      <c r="P115" s="595"/>
      <c r="Q115" s="595">
        <f>R115+S115</f>
        <v>0</v>
      </c>
      <c r="R115" s="574"/>
      <c r="S115" s="574"/>
      <c r="T115" s="595">
        <v>6000</v>
      </c>
      <c r="U115" s="574"/>
      <c r="V115" s="574">
        <v>2000</v>
      </c>
      <c r="W115" s="574"/>
      <c r="X115" s="574"/>
      <c r="Y115" s="574"/>
      <c r="Z115" s="574"/>
      <c r="AA115" s="574"/>
      <c r="AB115" s="574"/>
      <c r="AC115" s="574"/>
      <c r="AD115" s="574">
        <f t="shared" ref="AD115:AD122" si="156">AE115+AF115+AH115+AI115</f>
        <v>86000</v>
      </c>
      <c r="AE115" s="574">
        <v>86000</v>
      </c>
      <c r="AF115" s="574">
        <f>P115+X115-W115</f>
        <v>0</v>
      </c>
      <c r="AG115" s="574"/>
      <c r="AH115" s="574">
        <f>R115+Z115-Y115</f>
        <v>0</v>
      </c>
      <c r="AI115" s="574">
        <f>S115+AB115-AA115</f>
        <v>0</v>
      </c>
      <c r="AJ115" s="574">
        <f>T115</f>
        <v>6000</v>
      </c>
      <c r="AK115" s="574"/>
      <c r="AL115" s="572">
        <f t="shared" si="111"/>
        <v>2000</v>
      </c>
      <c r="AM115" s="371">
        <f t="shared" si="150"/>
        <v>2000</v>
      </c>
      <c r="AN115" s="574">
        <f t="shared" si="151"/>
        <v>2000</v>
      </c>
      <c r="AO115" s="574">
        <f t="shared" si="151"/>
        <v>0</v>
      </c>
      <c r="AP115" s="574">
        <f t="shared" si="152"/>
        <v>0</v>
      </c>
      <c r="AQ115" s="574">
        <f t="shared" si="152"/>
        <v>0</v>
      </c>
      <c r="AR115" s="643"/>
    </row>
    <row r="116" spans="1:44" s="596" customFormat="1" hidden="1">
      <c r="A116" s="576"/>
      <c r="B116" s="577"/>
      <c r="C116" s="577"/>
      <c r="D116" s="341"/>
      <c r="E116" s="341"/>
      <c r="F116" s="341"/>
      <c r="G116" s="341"/>
      <c r="H116" s="574"/>
      <c r="I116" s="595"/>
      <c r="J116" s="595"/>
      <c r="K116" s="595"/>
      <c r="L116" s="595"/>
      <c r="M116" s="595"/>
      <c r="N116" s="574"/>
      <c r="O116" s="574"/>
      <c r="P116" s="595"/>
      <c r="Q116" s="595"/>
      <c r="R116" s="574"/>
      <c r="S116" s="574"/>
      <c r="T116" s="595"/>
      <c r="U116" s="574"/>
      <c r="V116" s="574"/>
      <c r="W116" s="574"/>
      <c r="X116" s="574"/>
      <c r="Y116" s="574"/>
      <c r="Z116" s="574"/>
      <c r="AA116" s="574"/>
      <c r="AB116" s="574"/>
      <c r="AC116" s="574"/>
      <c r="AD116" s="574"/>
      <c r="AE116" s="574"/>
      <c r="AF116" s="574"/>
      <c r="AG116" s="574"/>
      <c r="AH116" s="574"/>
      <c r="AI116" s="574"/>
      <c r="AJ116" s="574"/>
      <c r="AK116" s="574"/>
      <c r="AL116" s="572"/>
      <c r="AM116" s="371">
        <f t="shared" si="150"/>
        <v>0</v>
      </c>
      <c r="AN116" s="574"/>
      <c r="AO116" s="574"/>
      <c r="AP116" s="574"/>
      <c r="AQ116" s="574"/>
      <c r="AR116" s="341"/>
    </row>
    <row r="117" spans="1:44" s="596" customFormat="1" ht="63">
      <c r="A117" s="576">
        <f>A116+1</f>
        <v>1</v>
      </c>
      <c r="B117" s="577" t="s">
        <v>414</v>
      </c>
      <c r="C117" s="577">
        <v>1</v>
      </c>
      <c r="D117" s="341" t="s">
        <v>207</v>
      </c>
      <c r="E117" s="341" t="s">
        <v>410</v>
      </c>
      <c r="F117" s="341" t="s">
        <v>307</v>
      </c>
      <c r="G117" s="341" t="s">
        <v>427</v>
      </c>
      <c r="H117" s="574">
        <v>14989</v>
      </c>
      <c r="I117" s="595"/>
      <c r="J117" s="595"/>
      <c r="K117" s="595"/>
      <c r="L117" s="595"/>
      <c r="M117" s="595">
        <f t="shared" si="155"/>
        <v>0</v>
      </c>
      <c r="N117" s="574">
        <f>O117+P117</f>
        <v>0</v>
      </c>
      <c r="O117" s="574"/>
      <c r="P117" s="595"/>
      <c r="Q117" s="595">
        <f>R117+S117</f>
        <v>0</v>
      </c>
      <c r="R117" s="574"/>
      <c r="S117" s="574"/>
      <c r="T117" s="595"/>
      <c r="U117" s="574"/>
      <c r="V117" s="574">
        <v>14000</v>
      </c>
      <c r="W117" s="574"/>
      <c r="X117" s="574"/>
      <c r="Y117" s="574"/>
      <c r="Z117" s="574"/>
      <c r="AA117" s="574"/>
      <c r="AB117" s="574"/>
      <c r="AC117" s="574"/>
      <c r="AD117" s="574">
        <f t="shared" si="156"/>
        <v>14000</v>
      </c>
      <c r="AE117" s="574">
        <v>14000</v>
      </c>
      <c r="AF117" s="574">
        <f>P117+X117-W117</f>
        <v>0</v>
      </c>
      <c r="AG117" s="574"/>
      <c r="AH117" s="574">
        <f>R117+Z117-Y117</f>
        <v>0</v>
      </c>
      <c r="AI117" s="574">
        <f>S117+AB117-AA117</f>
        <v>0</v>
      </c>
      <c r="AJ117" s="574">
        <f t="shared" ref="AJ117" si="157">T117</f>
        <v>0</v>
      </c>
      <c r="AK117" s="574"/>
      <c r="AL117" s="572">
        <f t="shared" si="111"/>
        <v>14000</v>
      </c>
      <c r="AM117" s="371">
        <f t="shared" si="150"/>
        <v>14000</v>
      </c>
      <c r="AN117" s="574">
        <f>AE117-O117</f>
        <v>14000</v>
      </c>
      <c r="AO117" s="574">
        <f>AF117-P117</f>
        <v>0</v>
      </c>
      <c r="AP117" s="574">
        <f>AH117-R117</f>
        <v>0</v>
      </c>
      <c r="AQ117" s="574">
        <f>AI117-S117</f>
        <v>0</v>
      </c>
      <c r="AR117" s="643"/>
    </row>
    <row r="118" spans="1:44" s="575" customFormat="1" ht="31.5">
      <c r="A118" s="568" t="s">
        <v>361</v>
      </c>
      <c r="B118" s="569" t="s">
        <v>230</v>
      </c>
      <c r="C118" s="569"/>
      <c r="D118" s="589"/>
      <c r="E118" s="589"/>
      <c r="F118" s="589"/>
      <c r="G118" s="589"/>
      <c r="H118" s="572">
        <f>H119+H120+H121</f>
        <v>76184</v>
      </c>
      <c r="I118" s="572">
        <f t="shared" ref="I118:AQ118" si="158">I119+I120+I121</f>
        <v>0</v>
      </c>
      <c r="J118" s="572">
        <f t="shared" si="158"/>
        <v>0</v>
      </c>
      <c r="K118" s="572">
        <f t="shared" si="158"/>
        <v>0</v>
      </c>
      <c r="L118" s="572">
        <f t="shared" si="158"/>
        <v>0</v>
      </c>
      <c r="M118" s="572">
        <f t="shared" si="158"/>
        <v>0</v>
      </c>
      <c r="N118" s="572">
        <f t="shared" si="158"/>
        <v>24200</v>
      </c>
      <c r="O118" s="572">
        <f t="shared" si="158"/>
        <v>0</v>
      </c>
      <c r="P118" s="572">
        <f t="shared" si="158"/>
        <v>24200</v>
      </c>
      <c r="Q118" s="572">
        <f t="shared" si="158"/>
        <v>0</v>
      </c>
      <c r="R118" s="572">
        <f t="shared" si="158"/>
        <v>0</v>
      </c>
      <c r="S118" s="572">
        <f t="shared" si="158"/>
        <v>0</v>
      </c>
      <c r="T118" s="572">
        <f t="shared" si="158"/>
        <v>0</v>
      </c>
      <c r="U118" s="572">
        <f t="shared" si="158"/>
        <v>0</v>
      </c>
      <c r="V118" s="572">
        <f t="shared" si="158"/>
        <v>0</v>
      </c>
      <c r="W118" s="572">
        <f t="shared" si="158"/>
        <v>0</v>
      </c>
      <c r="X118" s="572">
        <f t="shared" si="158"/>
        <v>0</v>
      </c>
      <c r="Y118" s="572">
        <f t="shared" si="158"/>
        <v>0</v>
      </c>
      <c r="Z118" s="572">
        <f t="shared" si="158"/>
        <v>0</v>
      </c>
      <c r="AA118" s="572">
        <f t="shared" si="158"/>
        <v>0</v>
      </c>
      <c r="AB118" s="572">
        <f t="shared" si="158"/>
        <v>0</v>
      </c>
      <c r="AC118" s="572">
        <f t="shared" si="158"/>
        <v>0</v>
      </c>
      <c r="AD118" s="572">
        <f t="shared" si="158"/>
        <v>38561</v>
      </c>
      <c r="AE118" s="572">
        <f t="shared" si="158"/>
        <v>0</v>
      </c>
      <c r="AF118" s="572">
        <f t="shared" si="158"/>
        <v>38561</v>
      </c>
      <c r="AG118" s="572">
        <f t="shared" si="158"/>
        <v>0</v>
      </c>
      <c r="AH118" s="572">
        <f t="shared" si="158"/>
        <v>0</v>
      </c>
      <c r="AI118" s="572">
        <f t="shared" si="158"/>
        <v>0</v>
      </c>
      <c r="AJ118" s="572">
        <f t="shared" si="158"/>
        <v>0</v>
      </c>
      <c r="AK118" s="572">
        <f t="shared" si="158"/>
        <v>0</v>
      </c>
      <c r="AL118" s="572">
        <f t="shared" si="158"/>
        <v>14361</v>
      </c>
      <c r="AM118" s="371">
        <f t="shared" si="158"/>
        <v>14361</v>
      </c>
      <c r="AN118" s="572">
        <f t="shared" si="158"/>
        <v>0</v>
      </c>
      <c r="AO118" s="572">
        <f t="shared" si="158"/>
        <v>14361</v>
      </c>
      <c r="AP118" s="572">
        <f t="shared" si="158"/>
        <v>0</v>
      </c>
      <c r="AQ118" s="572">
        <f t="shared" si="158"/>
        <v>0</v>
      </c>
      <c r="AR118" s="606"/>
    </row>
    <row r="119" spans="1:44" s="596" customFormat="1" ht="167.25" customHeight="1">
      <c r="A119" s="576"/>
      <c r="B119" s="666" t="s">
        <v>532</v>
      </c>
      <c r="C119" s="666">
        <v>1</v>
      </c>
      <c r="D119" s="341" t="s">
        <v>319</v>
      </c>
      <c r="E119" s="341"/>
      <c r="F119" s="667" t="s">
        <v>260</v>
      </c>
      <c r="G119" s="667" t="s">
        <v>533</v>
      </c>
      <c r="H119" s="668">
        <v>18201</v>
      </c>
      <c r="I119" s="595"/>
      <c r="J119" s="595"/>
      <c r="K119" s="595"/>
      <c r="L119" s="595"/>
      <c r="M119" s="595"/>
      <c r="N119" s="574">
        <f>O119+P119</f>
        <v>4000</v>
      </c>
      <c r="O119" s="574"/>
      <c r="P119" s="595">
        <v>4000</v>
      </c>
      <c r="Q119" s="595">
        <f>R119+S119</f>
        <v>0</v>
      </c>
      <c r="R119" s="574"/>
      <c r="S119" s="574"/>
      <c r="T119" s="595"/>
      <c r="U119" s="574"/>
      <c r="V119" s="574"/>
      <c r="W119" s="574"/>
      <c r="X119" s="574"/>
      <c r="Y119" s="574"/>
      <c r="Z119" s="574"/>
      <c r="AA119" s="574"/>
      <c r="AB119" s="574"/>
      <c r="AC119" s="574"/>
      <c r="AD119" s="595">
        <f t="shared" ref="AD119:AD121" si="159">AE119+AF119+AH119+AI119</f>
        <v>6911</v>
      </c>
      <c r="AE119" s="574"/>
      <c r="AF119" s="595">
        <v>6911</v>
      </c>
      <c r="AG119" s="574"/>
      <c r="AH119" s="574"/>
      <c r="AI119" s="574"/>
      <c r="AJ119" s="574"/>
      <c r="AK119" s="574"/>
      <c r="AL119" s="572">
        <f t="shared" si="111"/>
        <v>2911</v>
      </c>
      <c r="AM119" s="371">
        <f t="shared" si="150"/>
        <v>2911</v>
      </c>
      <c r="AN119" s="574"/>
      <c r="AO119" s="574">
        <f t="shared" ref="AO119:AO121" si="160">AF119-P119</f>
        <v>2911</v>
      </c>
      <c r="AP119" s="574"/>
      <c r="AQ119" s="574"/>
      <c r="AR119" s="643" t="s">
        <v>555</v>
      </c>
    </row>
    <row r="120" spans="1:44" s="596" customFormat="1" ht="165.75" customHeight="1">
      <c r="A120" s="576"/>
      <c r="B120" s="666" t="s">
        <v>534</v>
      </c>
      <c r="C120" s="666">
        <v>1</v>
      </c>
      <c r="D120" s="341" t="s">
        <v>319</v>
      </c>
      <c r="E120" s="341"/>
      <c r="F120" s="667" t="s">
        <v>260</v>
      </c>
      <c r="G120" s="667" t="s">
        <v>535</v>
      </c>
      <c r="H120" s="669">
        <v>37016</v>
      </c>
      <c r="I120" s="595"/>
      <c r="J120" s="595"/>
      <c r="K120" s="595"/>
      <c r="L120" s="595"/>
      <c r="M120" s="595"/>
      <c r="N120" s="574">
        <f>O120+P120</f>
        <v>15200</v>
      </c>
      <c r="O120" s="574"/>
      <c r="P120" s="595">
        <v>15200</v>
      </c>
      <c r="Q120" s="595">
        <f>R120+S120</f>
        <v>0</v>
      </c>
      <c r="R120" s="574"/>
      <c r="S120" s="574"/>
      <c r="T120" s="595"/>
      <c r="U120" s="574"/>
      <c r="V120" s="574"/>
      <c r="W120" s="574"/>
      <c r="X120" s="574"/>
      <c r="Y120" s="574"/>
      <c r="Z120" s="574"/>
      <c r="AA120" s="574"/>
      <c r="AB120" s="574"/>
      <c r="AC120" s="574"/>
      <c r="AD120" s="595">
        <f t="shared" si="159"/>
        <v>22600</v>
      </c>
      <c r="AE120" s="574"/>
      <c r="AF120" s="595">
        <f>15200+7400</f>
        <v>22600</v>
      </c>
      <c r="AG120" s="574"/>
      <c r="AH120" s="574"/>
      <c r="AI120" s="574"/>
      <c r="AJ120" s="574"/>
      <c r="AK120" s="574"/>
      <c r="AL120" s="572">
        <f t="shared" si="111"/>
        <v>7400</v>
      </c>
      <c r="AM120" s="371">
        <f t="shared" si="150"/>
        <v>7400</v>
      </c>
      <c r="AN120" s="574"/>
      <c r="AO120" s="574">
        <f t="shared" si="160"/>
        <v>7400</v>
      </c>
      <c r="AP120" s="574"/>
      <c r="AQ120" s="574"/>
      <c r="AR120" s="643" t="s">
        <v>556</v>
      </c>
    </row>
    <row r="121" spans="1:44" s="596" customFormat="1" ht="165.75" customHeight="1">
      <c r="A121" s="576"/>
      <c r="B121" s="666" t="s">
        <v>536</v>
      </c>
      <c r="C121" s="666">
        <v>1</v>
      </c>
      <c r="D121" s="341" t="s">
        <v>319</v>
      </c>
      <c r="E121" s="341"/>
      <c r="F121" s="667" t="s">
        <v>260</v>
      </c>
      <c r="G121" s="667" t="s">
        <v>537</v>
      </c>
      <c r="H121" s="669">
        <v>20967</v>
      </c>
      <c r="I121" s="595"/>
      <c r="J121" s="595"/>
      <c r="K121" s="595"/>
      <c r="L121" s="595"/>
      <c r="M121" s="595"/>
      <c r="N121" s="574">
        <f>O121+P121</f>
        <v>5000</v>
      </c>
      <c r="O121" s="574"/>
      <c r="P121" s="595">
        <v>5000</v>
      </c>
      <c r="Q121" s="595">
        <f>R121+S121</f>
        <v>0</v>
      </c>
      <c r="R121" s="574"/>
      <c r="S121" s="574"/>
      <c r="T121" s="595"/>
      <c r="U121" s="574"/>
      <c r="V121" s="574"/>
      <c r="W121" s="574"/>
      <c r="X121" s="574"/>
      <c r="Y121" s="574"/>
      <c r="Z121" s="574"/>
      <c r="AA121" s="574"/>
      <c r="AB121" s="574"/>
      <c r="AC121" s="574"/>
      <c r="AD121" s="595">
        <f t="shared" si="159"/>
        <v>9050</v>
      </c>
      <c r="AE121" s="574"/>
      <c r="AF121" s="595">
        <f>3200+5850</f>
        <v>9050</v>
      </c>
      <c r="AG121" s="574"/>
      <c r="AH121" s="574"/>
      <c r="AI121" s="574"/>
      <c r="AJ121" s="574"/>
      <c r="AK121" s="574"/>
      <c r="AL121" s="572">
        <f t="shared" si="111"/>
        <v>4050</v>
      </c>
      <c r="AM121" s="371">
        <f t="shared" si="150"/>
        <v>4050</v>
      </c>
      <c r="AN121" s="574"/>
      <c r="AO121" s="574">
        <f t="shared" si="160"/>
        <v>4050</v>
      </c>
      <c r="AP121" s="574"/>
      <c r="AQ121" s="574"/>
      <c r="AR121" s="643" t="s">
        <v>557</v>
      </c>
    </row>
    <row r="122" spans="1:44" s="575" customFormat="1">
      <c r="A122" s="568" t="s">
        <v>433</v>
      </c>
      <c r="B122" s="569" t="s">
        <v>508</v>
      </c>
      <c r="C122" s="569"/>
      <c r="D122" s="589"/>
      <c r="E122" s="589"/>
      <c r="F122" s="589"/>
      <c r="G122" s="589"/>
      <c r="H122" s="572">
        <v>100000</v>
      </c>
      <c r="I122" s="573"/>
      <c r="J122" s="573"/>
      <c r="K122" s="573"/>
      <c r="L122" s="573"/>
      <c r="M122" s="573"/>
      <c r="N122" s="573">
        <f>O122+P122</f>
        <v>100000</v>
      </c>
      <c r="O122" s="572">
        <v>50000</v>
      </c>
      <c r="P122" s="573">
        <v>50000</v>
      </c>
      <c r="Q122" s="573"/>
      <c r="R122" s="572"/>
      <c r="S122" s="572"/>
      <c r="T122" s="573"/>
      <c r="U122" s="572"/>
      <c r="V122" s="572"/>
      <c r="W122" s="572"/>
      <c r="X122" s="572"/>
      <c r="Y122" s="572"/>
      <c r="Z122" s="572"/>
      <c r="AA122" s="572"/>
      <c r="AB122" s="572"/>
      <c r="AC122" s="572"/>
      <c r="AD122" s="572">
        <f t="shared" si="156"/>
        <v>112642</v>
      </c>
      <c r="AE122" s="572">
        <v>50000</v>
      </c>
      <c r="AF122" s="573">
        <v>50000</v>
      </c>
      <c r="AG122" s="572"/>
      <c r="AH122" s="572">
        <v>12642</v>
      </c>
      <c r="AI122" s="572"/>
      <c r="AJ122" s="572"/>
      <c r="AK122" s="572"/>
      <c r="AL122" s="572">
        <f t="shared" si="111"/>
        <v>12642</v>
      </c>
      <c r="AM122" s="371">
        <f t="shared" si="150"/>
        <v>12642</v>
      </c>
      <c r="AN122" s="572">
        <f>AE122-O122</f>
        <v>0</v>
      </c>
      <c r="AO122" s="572">
        <f>AF122-P122</f>
        <v>0</v>
      </c>
      <c r="AP122" s="572">
        <f>AH122-R122</f>
        <v>12642</v>
      </c>
      <c r="AQ122" s="572">
        <f>AI122-S122</f>
        <v>0</v>
      </c>
      <c r="AR122" s="606"/>
    </row>
    <row r="123" spans="1:44">
      <c r="A123" s="648"/>
      <c r="B123" s="649"/>
      <c r="C123" s="649"/>
      <c r="D123" s="650"/>
      <c r="E123" s="650"/>
      <c r="F123" s="650"/>
      <c r="G123" s="650"/>
      <c r="H123" s="651"/>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2"/>
      <c r="AL123" s="652"/>
      <c r="AM123" s="179"/>
      <c r="AN123" s="652"/>
      <c r="AO123" s="652"/>
      <c r="AP123" s="652"/>
      <c r="AQ123" s="652"/>
      <c r="AR123" s="653"/>
    </row>
    <row r="125" spans="1:44" s="654" customFormat="1" ht="60.6" hidden="1" customHeight="1">
      <c r="B125" s="1194" t="s">
        <v>541</v>
      </c>
      <c r="C125" s="1195"/>
      <c r="D125" s="1195"/>
      <c r="E125" s="1195"/>
      <c r="F125" s="1195"/>
      <c r="G125" s="1195"/>
      <c r="H125" s="1195"/>
      <c r="I125" s="1195"/>
      <c r="J125" s="1195"/>
      <c r="K125" s="1195"/>
      <c r="L125" s="1195"/>
      <c r="M125" s="1195"/>
      <c r="N125" s="1195"/>
      <c r="O125" s="1195"/>
      <c r="P125" s="1195"/>
      <c r="Q125" s="1195"/>
      <c r="R125" s="1195"/>
      <c r="S125" s="1195"/>
      <c r="T125" s="1195"/>
      <c r="U125" s="1195"/>
      <c r="V125" s="1195"/>
      <c r="W125" s="1195"/>
      <c r="X125" s="1195"/>
      <c r="Y125" s="1195"/>
      <c r="Z125" s="1195"/>
      <c r="AA125" s="1195"/>
      <c r="AB125" s="1195"/>
      <c r="AC125" s="1195"/>
      <c r="AD125" s="1195"/>
      <c r="AE125" s="1195"/>
      <c r="AF125" s="1195"/>
      <c r="AG125" s="1195"/>
      <c r="AH125" s="1195"/>
      <c r="AI125" s="1195"/>
      <c r="AJ125" s="1195"/>
      <c r="AK125" s="1195"/>
      <c r="AL125" s="1195"/>
      <c r="AM125" s="1195"/>
      <c r="AN125" s="1195"/>
      <c r="AO125" s="1195"/>
      <c r="AP125" s="1195"/>
      <c r="AQ125" s="1195"/>
      <c r="AR125" s="1195"/>
    </row>
    <row r="126" spans="1:44" ht="42" customHeight="1">
      <c r="B126" s="1222" t="s">
        <v>567</v>
      </c>
      <c r="C126" s="1223"/>
      <c r="D126" s="1223"/>
      <c r="E126" s="1223"/>
      <c r="F126" s="1223"/>
      <c r="G126" s="1223"/>
      <c r="H126" s="1223"/>
      <c r="I126" s="1223"/>
      <c r="J126" s="1223"/>
      <c r="K126" s="1223"/>
      <c r="L126" s="1223"/>
      <c r="M126" s="1223"/>
      <c r="N126" s="1223"/>
      <c r="O126" s="1223"/>
      <c r="P126" s="1223"/>
      <c r="Q126" s="1223"/>
      <c r="R126" s="1223"/>
      <c r="S126" s="1223"/>
      <c r="T126" s="1223"/>
      <c r="U126" s="1223"/>
      <c r="V126" s="1223"/>
      <c r="W126" s="1223"/>
      <c r="X126" s="1223"/>
      <c r="Y126" s="1223"/>
      <c r="Z126" s="1223"/>
      <c r="AA126" s="1223"/>
      <c r="AB126" s="1223"/>
      <c r="AC126" s="1223"/>
      <c r="AD126" s="1223"/>
      <c r="AE126" s="1223"/>
      <c r="AF126" s="1223"/>
      <c r="AG126" s="1223"/>
      <c r="AH126" s="1223"/>
      <c r="AI126" s="1223"/>
      <c r="AJ126" s="1223"/>
      <c r="AK126" s="1223"/>
      <c r="AL126" s="1223"/>
      <c r="AM126" s="1223"/>
      <c r="AN126" s="1223"/>
      <c r="AO126" s="1223"/>
      <c r="AP126" s="1223"/>
      <c r="AQ126" s="1223"/>
      <c r="AR126" s="1223"/>
    </row>
  </sheetData>
  <mergeCells count="45">
    <mergeCell ref="B126:AR126"/>
    <mergeCell ref="B125:AR125"/>
    <mergeCell ref="AR72:AR73"/>
    <mergeCell ref="AR9:AR12"/>
    <mergeCell ref="I10:I12"/>
    <mergeCell ref="M10:M12"/>
    <mergeCell ref="N10:T10"/>
    <mergeCell ref="AC10:AC12"/>
    <mergeCell ref="AD10:AJ10"/>
    <mergeCell ref="N11:N12"/>
    <mergeCell ref="O11:P11"/>
    <mergeCell ref="Q11:S11"/>
    <mergeCell ref="T11:T12"/>
    <mergeCell ref="M9:P9"/>
    <mergeCell ref="Q9:S9"/>
    <mergeCell ref="AA9:AB9"/>
    <mergeCell ref="A1:AR1"/>
    <mergeCell ref="A2:AR2"/>
    <mergeCell ref="A3:AR3"/>
    <mergeCell ref="A4:AR4"/>
    <mergeCell ref="A5:AR5"/>
    <mergeCell ref="AK72:AK73"/>
    <mergeCell ref="AD11:AD12"/>
    <mergeCell ref="AE11:AI11"/>
    <mergeCell ref="AJ11:AJ12"/>
    <mergeCell ref="AN11:AQ11"/>
    <mergeCell ref="AK9:AK12"/>
    <mergeCell ref="AC9:AJ9"/>
    <mergeCell ref="AM9:AQ9"/>
    <mergeCell ref="AM11:AM12"/>
    <mergeCell ref="A6:T6"/>
    <mergeCell ref="T8:AR8"/>
    <mergeCell ref="H9:H12"/>
    <mergeCell ref="J9:J12"/>
    <mergeCell ref="A9:A12"/>
    <mergeCell ref="B9:B12"/>
    <mergeCell ref="C9:C12"/>
    <mergeCell ref="D9:D12"/>
    <mergeCell ref="E9:E12"/>
    <mergeCell ref="F9:F12"/>
    <mergeCell ref="G9:G12"/>
    <mergeCell ref="U11:V11"/>
    <mergeCell ref="W11:X11"/>
    <mergeCell ref="Y11:Z11"/>
    <mergeCell ref="AA11:AB11"/>
  </mergeCells>
  <conditionalFormatting sqref="H77">
    <cfRule type="cellIs" dxfId="0" priority="1" operator="equal">
      <formula>0</formula>
    </cfRule>
  </conditionalFormatting>
  <printOptions horizontalCentered="1"/>
  <pageMargins left="0.3" right="0.3" top="0.5" bottom="0.5" header="0.3" footer="0.3"/>
  <pageSetup paperSize="9" scale="10" fitToHeight="0" orientation="landscape" horizontalDpi="4294967295" verticalDpi="4294967295" r:id="rId1"/>
  <headerFooter>
    <oddFooter>&amp;C&amp;P</odd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93"/>
  <sheetViews>
    <sheetView zoomScale="70" zoomScaleNormal="70" workbookViewId="0">
      <selection sqref="A1:XFD1048576"/>
    </sheetView>
  </sheetViews>
  <sheetFormatPr defaultColWidth="8.375" defaultRowHeight="18.75"/>
  <cols>
    <col min="1" max="1" width="8.375" style="720"/>
    <col min="2" max="2" width="55.5" style="719" customWidth="1"/>
    <col min="3" max="3" width="11.375" style="719" customWidth="1"/>
    <col min="4" max="4" width="11.75" style="719" customWidth="1"/>
    <col min="5" max="5" width="10.5" style="719" customWidth="1"/>
    <col min="6" max="6" width="12.375" style="716" customWidth="1"/>
    <col min="7" max="257" width="8.375" style="719"/>
    <col min="258" max="258" width="55.5" style="719" customWidth="1"/>
    <col min="259" max="259" width="11.375" style="719" customWidth="1"/>
    <col min="260" max="260" width="11.75" style="719" customWidth="1"/>
    <col min="261" max="261" width="10.5" style="719" customWidth="1"/>
    <col min="262" max="262" width="12.375" style="719" customWidth="1"/>
    <col min="263" max="513" width="8.375" style="719"/>
    <col min="514" max="514" width="55.5" style="719" customWidth="1"/>
    <col min="515" max="515" width="11.375" style="719" customWidth="1"/>
    <col min="516" max="516" width="11.75" style="719" customWidth="1"/>
    <col min="517" max="517" width="10.5" style="719" customWidth="1"/>
    <col min="518" max="518" width="12.375" style="719" customWidth="1"/>
    <col min="519" max="769" width="8.375" style="719"/>
    <col min="770" max="770" width="55.5" style="719" customWidth="1"/>
    <col min="771" max="771" width="11.375" style="719" customWidth="1"/>
    <col min="772" max="772" width="11.75" style="719" customWidth="1"/>
    <col min="773" max="773" width="10.5" style="719" customWidth="1"/>
    <col min="774" max="774" width="12.375" style="719" customWidth="1"/>
    <col min="775" max="1025" width="8.375" style="719"/>
    <col min="1026" max="1026" width="55.5" style="719" customWidth="1"/>
    <col min="1027" max="1027" width="11.375" style="719" customWidth="1"/>
    <col min="1028" max="1028" width="11.75" style="719" customWidth="1"/>
    <col min="1029" max="1029" width="10.5" style="719" customWidth="1"/>
    <col min="1030" max="1030" width="12.375" style="719" customWidth="1"/>
    <col min="1031" max="1281" width="8.375" style="719"/>
    <col min="1282" max="1282" width="55.5" style="719" customWidth="1"/>
    <col min="1283" max="1283" width="11.375" style="719" customWidth="1"/>
    <col min="1284" max="1284" width="11.75" style="719" customWidth="1"/>
    <col min="1285" max="1285" width="10.5" style="719" customWidth="1"/>
    <col min="1286" max="1286" width="12.375" style="719" customWidth="1"/>
    <col min="1287" max="1537" width="8.375" style="719"/>
    <col min="1538" max="1538" width="55.5" style="719" customWidth="1"/>
    <col min="1539" max="1539" width="11.375" style="719" customWidth="1"/>
    <col min="1540" max="1540" width="11.75" style="719" customWidth="1"/>
    <col min="1541" max="1541" width="10.5" style="719" customWidth="1"/>
    <col min="1542" max="1542" width="12.375" style="719" customWidth="1"/>
    <col min="1543" max="1793" width="8.375" style="719"/>
    <col min="1794" max="1794" width="55.5" style="719" customWidth="1"/>
    <col min="1795" max="1795" width="11.375" style="719" customWidth="1"/>
    <col min="1796" max="1796" width="11.75" style="719" customWidth="1"/>
    <col min="1797" max="1797" width="10.5" style="719" customWidth="1"/>
    <col min="1798" max="1798" width="12.375" style="719" customWidth="1"/>
    <col min="1799" max="2049" width="8.375" style="719"/>
    <col min="2050" max="2050" width="55.5" style="719" customWidth="1"/>
    <col min="2051" max="2051" width="11.375" style="719" customWidth="1"/>
    <col min="2052" max="2052" width="11.75" style="719" customWidth="1"/>
    <col min="2053" max="2053" width="10.5" style="719" customWidth="1"/>
    <col min="2054" max="2054" width="12.375" style="719" customWidth="1"/>
    <col min="2055" max="2305" width="8.375" style="719"/>
    <col min="2306" max="2306" width="55.5" style="719" customWidth="1"/>
    <col min="2307" max="2307" width="11.375" style="719" customWidth="1"/>
    <col min="2308" max="2308" width="11.75" style="719" customWidth="1"/>
    <col min="2309" max="2309" width="10.5" style="719" customWidth="1"/>
    <col min="2310" max="2310" width="12.375" style="719" customWidth="1"/>
    <col min="2311" max="2561" width="8.375" style="719"/>
    <col min="2562" max="2562" width="55.5" style="719" customWidth="1"/>
    <col min="2563" max="2563" width="11.375" style="719" customWidth="1"/>
    <col min="2564" max="2564" width="11.75" style="719" customWidth="1"/>
    <col min="2565" max="2565" width="10.5" style="719" customWidth="1"/>
    <col min="2566" max="2566" width="12.375" style="719" customWidth="1"/>
    <col min="2567" max="2817" width="8.375" style="719"/>
    <col min="2818" max="2818" width="55.5" style="719" customWidth="1"/>
    <col min="2819" max="2819" width="11.375" style="719" customWidth="1"/>
    <col min="2820" max="2820" width="11.75" style="719" customWidth="1"/>
    <col min="2821" max="2821" width="10.5" style="719" customWidth="1"/>
    <col min="2822" max="2822" width="12.375" style="719" customWidth="1"/>
    <col min="2823" max="3073" width="8.375" style="719"/>
    <col min="3074" max="3074" width="55.5" style="719" customWidth="1"/>
    <col min="3075" max="3075" width="11.375" style="719" customWidth="1"/>
    <col min="3076" max="3076" width="11.75" style="719" customWidth="1"/>
    <col min="3077" max="3077" width="10.5" style="719" customWidth="1"/>
    <col min="3078" max="3078" width="12.375" style="719" customWidth="1"/>
    <col min="3079" max="3329" width="8.375" style="719"/>
    <col min="3330" max="3330" width="55.5" style="719" customWidth="1"/>
    <col min="3331" max="3331" width="11.375" style="719" customWidth="1"/>
    <col min="3332" max="3332" width="11.75" style="719" customWidth="1"/>
    <col min="3333" max="3333" width="10.5" style="719" customWidth="1"/>
    <col min="3334" max="3334" width="12.375" style="719" customWidth="1"/>
    <col min="3335" max="3585" width="8.375" style="719"/>
    <col min="3586" max="3586" width="55.5" style="719" customWidth="1"/>
    <col min="3587" max="3587" width="11.375" style="719" customWidth="1"/>
    <col min="3588" max="3588" width="11.75" style="719" customWidth="1"/>
    <col min="3589" max="3589" width="10.5" style="719" customWidth="1"/>
    <col min="3590" max="3590" width="12.375" style="719" customWidth="1"/>
    <col min="3591" max="3841" width="8.375" style="719"/>
    <col min="3842" max="3842" width="55.5" style="719" customWidth="1"/>
    <col min="3843" max="3843" width="11.375" style="719" customWidth="1"/>
    <col min="3844" max="3844" width="11.75" style="719" customWidth="1"/>
    <col min="3845" max="3845" width="10.5" style="719" customWidth="1"/>
    <col min="3846" max="3846" width="12.375" style="719" customWidth="1"/>
    <col min="3847" max="4097" width="8.375" style="719"/>
    <col min="4098" max="4098" width="55.5" style="719" customWidth="1"/>
    <col min="4099" max="4099" width="11.375" style="719" customWidth="1"/>
    <col min="4100" max="4100" width="11.75" style="719" customWidth="1"/>
    <col min="4101" max="4101" width="10.5" style="719" customWidth="1"/>
    <col min="4102" max="4102" width="12.375" style="719" customWidth="1"/>
    <col min="4103" max="4353" width="8.375" style="719"/>
    <col min="4354" max="4354" width="55.5" style="719" customWidth="1"/>
    <col min="4355" max="4355" width="11.375" style="719" customWidth="1"/>
    <col min="4356" max="4356" width="11.75" style="719" customWidth="1"/>
    <col min="4357" max="4357" width="10.5" style="719" customWidth="1"/>
    <col min="4358" max="4358" width="12.375" style="719" customWidth="1"/>
    <col min="4359" max="4609" width="8.375" style="719"/>
    <col min="4610" max="4610" width="55.5" style="719" customWidth="1"/>
    <col min="4611" max="4611" width="11.375" style="719" customWidth="1"/>
    <col min="4612" max="4612" width="11.75" style="719" customWidth="1"/>
    <col min="4613" max="4613" width="10.5" style="719" customWidth="1"/>
    <col min="4614" max="4614" width="12.375" style="719" customWidth="1"/>
    <col min="4615" max="4865" width="8.375" style="719"/>
    <col min="4866" max="4866" width="55.5" style="719" customWidth="1"/>
    <col min="4867" max="4867" width="11.375" style="719" customWidth="1"/>
    <col min="4868" max="4868" width="11.75" style="719" customWidth="1"/>
    <col min="4869" max="4869" width="10.5" style="719" customWidth="1"/>
    <col min="4870" max="4870" width="12.375" style="719" customWidth="1"/>
    <col min="4871" max="5121" width="8.375" style="719"/>
    <col min="5122" max="5122" width="55.5" style="719" customWidth="1"/>
    <col min="5123" max="5123" width="11.375" style="719" customWidth="1"/>
    <col min="5124" max="5124" width="11.75" style="719" customWidth="1"/>
    <col min="5125" max="5125" width="10.5" style="719" customWidth="1"/>
    <col min="5126" max="5126" width="12.375" style="719" customWidth="1"/>
    <col min="5127" max="5377" width="8.375" style="719"/>
    <col min="5378" max="5378" width="55.5" style="719" customWidth="1"/>
    <col min="5379" max="5379" width="11.375" style="719" customWidth="1"/>
    <col min="5380" max="5380" width="11.75" style="719" customWidth="1"/>
    <col min="5381" max="5381" width="10.5" style="719" customWidth="1"/>
    <col min="5382" max="5382" width="12.375" style="719" customWidth="1"/>
    <col min="5383" max="5633" width="8.375" style="719"/>
    <col min="5634" max="5634" width="55.5" style="719" customWidth="1"/>
    <col min="5635" max="5635" width="11.375" style="719" customWidth="1"/>
    <col min="5636" max="5636" width="11.75" style="719" customWidth="1"/>
    <col min="5637" max="5637" width="10.5" style="719" customWidth="1"/>
    <col min="5638" max="5638" width="12.375" style="719" customWidth="1"/>
    <col min="5639" max="5889" width="8.375" style="719"/>
    <col min="5890" max="5890" width="55.5" style="719" customWidth="1"/>
    <col min="5891" max="5891" width="11.375" style="719" customWidth="1"/>
    <col min="5892" max="5892" width="11.75" style="719" customWidth="1"/>
    <col min="5893" max="5893" width="10.5" style="719" customWidth="1"/>
    <col min="5894" max="5894" width="12.375" style="719" customWidth="1"/>
    <col min="5895" max="6145" width="8.375" style="719"/>
    <col min="6146" max="6146" width="55.5" style="719" customWidth="1"/>
    <col min="6147" max="6147" width="11.375" style="719" customWidth="1"/>
    <col min="6148" max="6148" width="11.75" style="719" customWidth="1"/>
    <col min="6149" max="6149" width="10.5" style="719" customWidth="1"/>
    <col min="6150" max="6150" width="12.375" style="719" customWidth="1"/>
    <col min="6151" max="6401" width="8.375" style="719"/>
    <col min="6402" max="6402" width="55.5" style="719" customWidth="1"/>
    <col min="6403" max="6403" width="11.375" style="719" customWidth="1"/>
    <col min="6404" max="6404" width="11.75" style="719" customWidth="1"/>
    <col min="6405" max="6405" width="10.5" style="719" customWidth="1"/>
    <col min="6406" max="6406" width="12.375" style="719" customWidth="1"/>
    <col min="6407" max="6657" width="8.375" style="719"/>
    <col min="6658" max="6658" width="55.5" style="719" customWidth="1"/>
    <col min="6659" max="6659" width="11.375" style="719" customWidth="1"/>
    <col min="6660" max="6660" width="11.75" style="719" customWidth="1"/>
    <col min="6661" max="6661" width="10.5" style="719" customWidth="1"/>
    <col min="6662" max="6662" width="12.375" style="719" customWidth="1"/>
    <col min="6663" max="6913" width="8.375" style="719"/>
    <col min="6914" max="6914" width="55.5" style="719" customWidth="1"/>
    <col min="6915" max="6915" width="11.375" style="719" customWidth="1"/>
    <col min="6916" max="6916" width="11.75" style="719" customWidth="1"/>
    <col min="6917" max="6917" width="10.5" style="719" customWidth="1"/>
    <col min="6918" max="6918" width="12.375" style="719" customWidth="1"/>
    <col min="6919" max="7169" width="8.375" style="719"/>
    <col min="7170" max="7170" width="55.5" style="719" customWidth="1"/>
    <col min="7171" max="7171" width="11.375" style="719" customWidth="1"/>
    <col min="7172" max="7172" width="11.75" style="719" customWidth="1"/>
    <col min="7173" max="7173" width="10.5" style="719" customWidth="1"/>
    <col min="7174" max="7174" width="12.375" style="719" customWidth="1"/>
    <col min="7175" max="7425" width="8.375" style="719"/>
    <col min="7426" max="7426" width="55.5" style="719" customWidth="1"/>
    <col min="7427" max="7427" width="11.375" style="719" customWidth="1"/>
    <col min="7428" max="7428" width="11.75" style="719" customWidth="1"/>
    <col min="7429" max="7429" width="10.5" style="719" customWidth="1"/>
    <col min="7430" max="7430" width="12.375" style="719" customWidth="1"/>
    <col min="7431" max="7681" width="8.375" style="719"/>
    <col min="7682" max="7682" width="55.5" style="719" customWidth="1"/>
    <col min="7683" max="7683" width="11.375" style="719" customWidth="1"/>
    <col min="7684" max="7684" width="11.75" style="719" customWidth="1"/>
    <col min="7685" max="7685" width="10.5" style="719" customWidth="1"/>
    <col min="7686" max="7686" width="12.375" style="719" customWidth="1"/>
    <col min="7687" max="7937" width="8.375" style="719"/>
    <col min="7938" max="7938" width="55.5" style="719" customWidth="1"/>
    <col min="7939" max="7939" width="11.375" style="719" customWidth="1"/>
    <col min="7940" max="7940" width="11.75" style="719" customWidth="1"/>
    <col min="7941" max="7941" width="10.5" style="719" customWidth="1"/>
    <col min="7942" max="7942" width="12.375" style="719" customWidth="1"/>
    <col min="7943" max="8193" width="8.375" style="719"/>
    <col min="8194" max="8194" width="55.5" style="719" customWidth="1"/>
    <col min="8195" max="8195" width="11.375" style="719" customWidth="1"/>
    <col min="8196" max="8196" width="11.75" style="719" customWidth="1"/>
    <col min="8197" max="8197" width="10.5" style="719" customWidth="1"/>
    <col min="8198" max="8198" width="12.375" style="719" customWidth="1"/>
    <col min="8199" max="8449" width="8.375" style="719"/>
    <col min="8450" max="8450" width="55.5" style="719" customWidth="1"/>
    <col min="8451" max="8451" width="11.375" style="719" customWidth="1"/>
    <col min="8452" max="8452" width="11.75" style="719" customWidth="1"/>
    <col min="8453" max="8453" width="10.5" style="719" customWidth="1"/>
    <col min="8454" max="8454" width="12.375" style="719" customWidth="1"/>
    <col min="8455" max="8705" width="8.375" style="719"/>
    <col min="8706" max="8706" width="55.5" style="719" customWidth="1"/>
    <col min="8707" max="8707" width="11.375" style="719" customWidth="1"/>
    <col min="8708" max="8708" width="11.75" style="719" customWidth="1"/>
    <col min="8709" max="8709" width="10.5" style="719" customWidth="1"/>
    <col min="8710" max="8710" width="12.375" style="719" customWidth="1"/>
    <col min="8711" max="8961" width="8.375" style="719"/>
    <col min="8962" max="8962" width="55.5" style="719" customWidth="1"/>
    <col min="8963" max="8963" width="11.375" style="719" customWidth="1"/>
    <col min="8964" max="8964" width="11.75" style="719" customWidth="1"/>
    <col min="8965" max="8965" width="10.5" style="719" customWidth="1"/>
    <col min="8966" max="8966" width="12.375" style="719" customWidth="1"/>
    <col min="8967" max="9217" width="8.375" style="719"/>
    <col min="9218" max="9218" width="55.5" style="719" customWidth="1"/>
    <col min="9219" max="9219" width="11.375" style="719" customWidth="1"/>
    <col min="9220" max="9220" width="11.75" style="719" customWidth="1"/>
    <col min="9221" max="9221" width="10.5" style="719" customWidth="1"/>
    <col min="9222" max="9222" width="12.375" style="719" customWidth="1"/>
    <col min="9223" max="9473" width="8.375" style="719"/>
    <col min="9474" max="9474" width="55.5" style="719" customWidth="1"/>
    <col min="9475" max="9475" width="11.375" style="719" customWidth="1"/>
    <col min="9476" max="9476" width="11.75" style="719" customWidth="1"/>
    <col min="9477" max="9477" width="10.5" style="719" customWidth="1"/>
    <col min="9478" max="9478" width="12.375" style="719" customWidth="1"/>
    <col min="9479" max="9729" width="8.375" style="719"/>
    <col min="9730" max="9730" width="55.5" style="719" customWidth="1"/>
    <col min="9731" max="9731" width="11.375" style="719" customWidth="1"/>
    <col min="9732" max="9732" width="11.75" style="719" customWidth="1"/>
    <col min="9733" max="9733" width="10.5" style="719" customWidth="1"/>
    <col min="9734" max="9734" width="12.375" style="719" customWidth="1"/>
    <col min="9735" max="9985" width="8.375" style="719"/>
    <col min="9986" max="9986" width="55.5" style="719" customWidth="1"/>
    <col min="9987" max="9987" width="11.375" style="719" customWidth="1"/>
    <col min="9988" max="9988" width="11.75" style="719" customWidth="1"/>
    <col min="9989" max="9989" width="10.5" style="719" customWidth="1"/>
    <col min="9990" max="9990" width="12.375" style="719" customWidth="1"/>
    <col min="9991" max="10241" width="8.375" style="719"/>
    <col min="10242" max="10242" width="55.5" style="719" customWidth="1"/>
    <col min="10243" max="10243" width="11.375" style="719" customWidth="1"/>
    <col min="10244" max="10244" width="11.75" style="719" customWidth="1"/>
    <col min="10245" max="10245" width="10.5" style="719" customWidth="1"/>
    <col min="10246" max="10246" width="12.375" style="719" customWidth="1"/>
    <col min="10247" max="10497" width="8.375" style="719"/>
    <col min="10498" max="10498" width="55.5" style="719" customWidth="1"/>
    <col min="10499" max="10499" width="11.375" style="719" customWidth="1"/>
    <col min="10500" max="10500" width="11.75" style="719" customWidth="1"/>
    <col min="10501" max="10501" width="10.5" style="719" customWidth="1"/>
    <col min="10502" max="10502" width="12.375" style="719" customWidth="1"/>
    <col min="10503" max="10753" width="8.375" style="719"/>
    <col min="10754" max="10754" width="55.5" style="719" customWidth="1"/>
    <col min="10755" max="10755" width="11.375" style="719" customWidth="1"/>
    <col min="10756" max="10756" width="11.75" style="719" customWidth="1"/>
    <col min="10757" max="10757" width="10.5" style="719" customWidth="1"/>
    <col min="10758" max="10758" width="12.375" style="719" customWidth="1"/>
    <col min="10759" max="11009" width="8.375" style="719"/>
    <col min="11010" max="11010" width="55.5" style="719" customWidth="1"/>
    <col min="11011" max="11011" width="11.375" style="719" customWidth="1"/>
    <col min="11012" max="11012" width="11.75" style="719" customWidth="1"/>
    <col min="11013" max="11013" width="10.5" style="719" customWidth="1"/>
    <col min="11014" max="11014" width="12.375" style="719" customWidth="1"/>
    <col min="11015" max="11265" width="8.375" style="719"/>
    <col min="11266" max="11266" width="55.5" style="719" customWidth="1"/>
    <col min="11267" max="11267" width="11.375" style="719" customWidth="1"/>
    <col min="11268" max="11268" width="11.75" style="719" customWidth="1"/>
    <col min="11269" max="11269" width="10.5" style="719" customWidth="1"/>
    <col min="11270" max="11270" width="12.375" style="719" customWidth="1"/>
    <col min="11271" max="11521" width="8.375" style="719"/>
    <col min="11522" max="11522" width="55.5" style="719" customWidth="1"/>
    <col min="11523" max="11523" width="11.375" style="719" customWidth="1"/>
    <col min="11524" max="11524" width="11.75" style="719" customWidth="1"/>
    <col min="11525" max="11525" width="10.5" style="719" customWidth="1"/>
    <col min="11526" max="11526" width="12.375" style="719" customWidth="1"/>
    <col min="11527" max="11777" width="8.375" style="719"/>
    <col min="11778" max="11778" width="55.5" style="719" customWidth="1"/>
    <col min="11779" max="11779" width="11.375" style="719" customWidth="1"/>
    <col min="11780" max="11780" width="11.75" style="719" customWidth="1"/>
    <col min="11781" max="11781" width="10.5" style="719" customWidth="1"/>
    <col min="11782" max="11782" width="12.375" style="719" customWidth="1"/>
    <col min="11783" max="12033" width="8.375" style="719"/>
    <col min="12034" max="12034" width="55.5" style="719" customWidth="1"/>
    <col min="12035" max="12035" width="11.375" style="719" customWidth="1"/>
    <col min="12036" max="12036" width="11.75" style="719" customWidth="1"/>
    <col min="12037" max="12037" width="10.5" style="719" customWidth="1"/>
    <col min="12038" max="12038" width="12.375" style="719" customWidth="1"/>
    <col min="12039" max="12289" width="8.375" style="719"/>
    <col min="12290" max="12290" width="55.5" style="719" customWidth="1"/>
    <col min="12291" max="12291" width="11.375" style="719" customWidth="1"/>
    <col min="12292" max="12292" width="11.75" style="719" customWidth="1"/>
    <col min="12293" max="12293" width="10.5" style="719" customWidth="1"/>
    <col min="12294" max="12294" width="12.375" style="719" customWidth="1"/>
    <col min="12295" max="12545" width="8.375" style="719"/>
    <col min="12546" max="12546" width="55.5" style="719" customWidth="1"/>
    <col min="12547" max="12547" width="11.375" style="719" customWidth="1"/>
    <col min="12548" max="12548" width="11.75" style="719" customWidth="1"/>
    <col min="12549" max="12549" width="10.5" style="719" customWidth="1"/>
    <col min="12550" max="12550" width="12.375" style="719" customWidth="1"/>
    <col min="12551" max="12801" width="8.375" style="719"/>
    <col min="12802" max="12802" width="55.5" style="719" customWidth="1"/>
    <col min="12803" max="12803" width="11.375" style="719" customWidth="1"/>
    <col min="12804" max="12804" width="11.75" style="719" customWidth="1"/>
    <col min="12805" max="12805" width="10.5" style="719" customWidth="1"/>
    <col min="12806" max="12806" width="12.375" style="719" customWidth="1"/>
    <col min="12807" max="13057" width="8.375" style="719"/>
    <col min="13058" max="13058" width="55.5" style="719" customWidth="1"/>
    <col min="13059" max="13059" width="11.375" style="719" customWidth="1"/>
    <col min="13060" max="13060" width="11.75" style="719" customWidth="1"/>
    <col min="13061" max="13061" width="10.5" style="719" customWidth="1"/>
    <col min="13062" max="13062" width="12.375" style="719" customWidth="1"/>
    <col min="13063" max="13313" width="8.375" style="719"/>
    <col min="13314" max="13314" width="55.5" style="719" customWidth="1"/>
    <col min="13315" max="13315" width="11.375" style="719" customWidth="1"/>
    <col min="13316" max="13316" width="11.75" style="719" customWidth="1"/>
    <col min="13317" max="13317" width="10.5" style="719" customWidth="1"/>
    <col min="13318" max="13318" width="12.375" style="719" customWidth="1"/>
    <col min="13319" max="13569" width="8.375" style="719"/>
    <col min="13570" max="13570" width="55.5" style="719" customWidth="1"/>
    <col min="13571" max="13571" width="11.375" style="719" customWidth="1"/>
    <col min="13572" max="13572" width="11.75" style="719" customWidth="1"/>
    <col min="13573" max="13573" width="10.5" style="719" customWidth="1"/>
    <col min="13574" max="13574" width="12.375" style="719" customWidth="1"/>
    <col min="13575" max="13825" width="8.375" style="719"/>
    <col min="13826" max="13826" width="55.5" style="719" customWidth="1"/>
    <col min="13827" max="13827" width="11.375" style="719" customWidth="1"/>
    <col min="13828" max="13828" width="11.75" style="719" customWidth="1"/>
    <col min="13829" max="13829" width="10.5" style="719" customWidth="1"/>
    <col min="13830" max="13830" width="12.375" style="719" customWidth="1"/>
    <col min="13831" max="14081" width="8.375" style="719"/>
    <col min="14082" max="14082" width="55.5" style="719" customWidth="1"/>
    <col min="14083" max="14083" width="11.375" style="719" customWidth="1"/>
    <col min="14084" max="14084" width="11.75" style="719" customWidth="1"/>
    <col min="14085" max="14085" width="10.5" style="719" customWidth="1"/>
    <col min="14086" max="14086" width="12.375" style="719" customWidth="1"/>
    <col min="14087" max="14337" width="8.375" style="719"/>
    <col min="14338" max="14338" width="55.5" style="719" customWidth="1"/>
    <col min="14339" max="14339" width="11.375" style="719" customWidth="1"/>
    <col min="14340" max="14340" width="11.75" style="719" customWidth="1"/>
    <col min="14341" max="14341" width="10.5" style="719" customWidth="1"/>
    <col min="14342" max="14342" width="12.375" style="719" customWidth="1"/>
    <col min="14343" max="14593" width="8.375" style="719"/>
    <col min="14594" max="14594" width="55.5" style="719" customWidth="1"/>
    <col min="14595" max="14595" width="11.375" style="719" customWidth="1"/>
    <col min="14596" max="14596" width="11.75" style="719" customWidth="1"/>
    <col min="14597" max="14597" width="10.5" style="719" customWidth="1"/>
    <col min="14598" max="14598" width="12.375" style="719" customWidth="1"/>
    <col min="14599" max="14849" width="8.375" style="719"/>
    <col min="14850" max="14850" width="55.5" style="719" customWidth="1"/>
    <col min="14851" max="14851" width="11.375" style="719" customWidth="1"/>
    <col min="14852" max="14852" width="11.75" style="719" customWidth="1"/>
    <col min="14853" max="14853" width="10.5" style="719" customWidth="1"/>
    <col min="14854" max="14854" width="12.375" style="719" customWidth="1"/>
    <col min="14855" max="15105" width="8.375" style="719"/>
    <col min="15106" max="15106" width="55.5" style="719" customWidth="1"/>
    <col min="15107" max="15107" width="11.375" style="719" customWidth="1"/>
    <col min="15108" max="15108" width="11.75" style="719" customWidth="1"/>
    <col min="15109" max="15109" width="10.5" style="719" customWidth="1"/>
    <col min="15110" max="15110" width="12.375" style="719" customWidth="1"/>
    <col min="15111" max="15361" width="8.375" style="719"/>
    <col min="15362" max="15362" width="55.5" style="719" customWidth="1"/>
    <col min="15363" max="15363" width="11.375" style="719" customWidth="1"/>
    <col min="15364" max="15364" width="11.75" style="719" customWidth="1"/>
    <col min="15365" max="15365" width="10.5" style="719" customWidth="1"/>
    <col min="15366" max="15366" width="12.375" style="719" customWidth="1"/>
    <col min="15367" max="15617" width="8.375" style="719"/>
    <col min="15618" max="15618" width="55.5" style="719" customWidth="1"/>
    <col min="15619" max="15619" width="11.375" style="719" customWidth="1"/>
    <col min="15620" max="15620" width="11.75" style="719" customWidth="1"/>
    <col min="15621" max="15621" width="10.5" style="719" customWidth="1"/>
    <col min="15622" max="15622" width="12.375" style="719" customWidth="1"/>
    <col min="15623" max="15873" width="8.375" style="719"/>
    <col min="15874" max="15874" width="55.5" style="719" customWidth="1"/>
    <col min="15875" max="15875" width="11.375" style="719" customWidth="1"/>
    <col min="15876" max="15876" width="11.75" style="719" customWidth="1"/>
    <col min="15877" max="15877" width="10.5" style="719" customWidth="1"/>
    <col min="15878" max="15878" width="12.375" style="719" customWidth="1"/>
    <col min="15879" max="16129" width="8.375" style="719"/>
    <col min="16130" max="16130" width="55.5" style="719" customWidth="1"/>
    <col min="16131" max="16131" width="11.375" style="719" customWidth="1"/>
    <col min="16132" max="16132" width="11.75" style="719" customWidth="1"/>
    <col min="16133" max="16133" width="10.5" style="719" customWidth="1"/>
    <col min="16134" max="16134" width="12.375" style="719" customWidth="1"/>
    <col min="16135" max="16384" width="8.375" style="719"/>
  </cols>
  <sheetData>
    <row r="1" spans="1:5" s="719" customFormat="1">
      <c r="A1" s="1224" t="s">
        <v>593</v>
      </c>
      <c r="B1" s="1224"/>
      <c r="C1" s="1224"/>
      <c r="D1" s="1224"/>
      <c r="E1" s="1224"/>
    </row>
    <row r="2" spans="1:5" s="719" customFormat="1">
      <c r="A2" s="1224" t="s">
        <v>572</v>
      </c>
      <c r="B2" s="1224"/>
      <c r="C2" s="1224"/>
      <c r="D2" s="1224"/>
      <c r="E2" s="1224"/>
    </row>
    <row r="3" spans="1:5" s="719" customFormat="1">
      <c r="A3" s="1225" t="s">
        <v>549</v>
      </c>
      <c r="B3" s="1224"/>
      <c r="C3" s="1224"/>
      <c r="D3" s="1224"/>
      <c r="E3" s="1224"/>
    </row>
    <row r="4" spans="1:5" s="719" customFormat="1">
      <c r="A4" s="720"/>
      <c r="E4" s="721" t="s">
        <v>573</v>
      </c>
    </row>
    <row r="5" spans="1:5" s="724" customFormat="1" ht="37.5">
      <c r="A5" s="722" t="s">
        <v>75</v>
      </c>
      <c r="B5" s="722" t="s">
        <v>574</v>
      </c>
      <c r="C5" s="723" t="s">
        <v>575</v>
      </c>
      <c r="D5" s="723" t="s">
        <v>576</v>
      </c>
      <c r="E5" s="723" t="s">
        <v>577</v>
      </c>
    </row>
    <row r="6" spans="1:5" s="724" customFormat="1">
      <c r="A6" s="725"/>
      <c r="B6" s="722" t="s">
        <v>578</v>
      </c>
      <c r="C6" s="726">
        <f>C7+C30+C41</f>
        <v>783900</v>
      </c>
      <c r="D6" s="726">
        <f>D7+D30+D41</f>
        <v>878591</v>
      </c>
      <c r="E6" s="726">
        <f>E7+E30+E41</f>
        <v>94691</v>
      </c>
    </row>
    <row r="7" spans="1:5" s="724" customFormat="1">
      <c r="A7" s="727" t="s">
        <v>7</v>
      </c>
      <c r="B7" s="728" t="s">
        <v>579</v>
      </c>
      <c r="C7" s="728">
        <f>C8+C15+C24+C26</f>
        <v>49200</v>
      </c>
      <c r="D7" s="728">
        <f>D8+D15+D24+D26</f>
        <v>249987</v>
      </c>
      <c r="E7" s="728">
        <f>E8+E15+E24+E26</f>
        <v>200787</v>
      </c>
    </row>
    <row r="8" spans="1:5" s="731" customFormat="1" ht="19.5">
      <c r="A8" s="729" t="s">
        <v>33</v>
      </c>
      <c r="B8" s="730" t="s">
        <v>580</v>
      </c>
      <c r="C8" s="730">
        <f>SUM(C9:C14)</f>
        <v>24200</v>
      </c>
      <c r="D8" s="730">
        <f>SUM(D9:D14)</f>
        <v>125761</v>
      </c>
      <c r="E8" s="730">
        <f>SUM(E9:E14)</f>
        <v>101561</v>
      </c>
    </row>
    <row r="9" spans="1:5" s="719" customFormat="1">
      <c r="A9" s="732">
        <v>1</v>
      </c>
      <c r="B9" s="733" t="s">
        <v>281</v>
      </c>
      <c r="C9" s="733">
        <v>0</v>
      </c>
      <c r="D9" s="734">
        <v>25500</v>
      </c>
      <c r="E9" s="733">
        <f>D9-C9</f>
        <v>25500</v>
      </c>
    </row>
    <row r="10" spans="1:5" s="719" customFormat="1">
      <c r="A10" s="732">
        <v>2</v>
      </c>
      <c r="B10" s="733" t="s">
        <v>282</v>
      </c>
      <c r="C10" s="733">
        <v>0</v>
      </c>
      <c r="D10" s="734">
        <v>30000</v>
      </c>
      <c r="E10" s="733">
        <f t="shared" ref="E10:E42" si="0">D10-C10</f>
        <v>30000</v>
      </c>
    </row>
    <row r="11" spans="1:5" s="719" customFormat="1">
      <c r="A11" s="732">
        <v>3</v>
      </c>
      <c r="B11" s="733" t="s">
        <v>283</v>
      </c>
      <c r="C11" s="733">
        <v>0</v>
      </c>
      <c r="D11" s="734">
        <v>31700</v>
      </c>
      <c r="E11" s="733">
        <f t="shared" si="0"/>
        <v>31700</v>
      </c>
    </row>
    <row r="12" spans="1:5" s="719" customFormat="1" ht="37.5">
      <c r="A12" s="732">
        <v>4</v>
      </c>
      <c r="B12" s="735" t="s">
        <v>581</v>
      </c>
      <c r="C12" s="717">
        <v>4000</v>
      </c>
      <c r="D12" s="717">
        <v>6911</v>
      </c>
      <c r="E12" s="733">
        <f t="shared" si="0"/>
        <v>2911</v>
      </c>
    </row>
    <row r="13" spans="1:5" s="719" customFormat="1">
      <c r="A13" s="732">
        <v>5</v>
      </c>
      <c r="B13" s="718" t="s">
        <v>582</v>
      </c>
      <c r="C13" s="717">
        <v>15200</v>
      </c>
      <c r="D13" s="717">
        <f>15200+7400</f>
        <v>22600</v>
      </c>
      <c r="E13" s="733">
        <f t="shared" si="0"/>
        <v>7400</v>
      </c>
    </row>
    <row r="14" spans="1:5" s="719" customFormat="1">
      <c r="A14" s="732">
        <v>6</v>
      </c>
      <c r="B14" s="718" t="s">
        <v>583</v>
      </c>
      <c r="C14" s="717">
        <v>5000</v>
      </c>
      <c r="D14" s="717">
        <f>3200+5850</f>
        <v>9050</v>
      </c>
      <c r="E14" s="733">
        <f t="shared" si="0"/>
        <v>4050</v>
      </c>
    </row>
    <row r="15" spans="1:5" s="731" customFormat="1" ht="19.5">
      <c r="A15" s="729" t="s">
        <v>34</v>
      </c>
      <c r="B15" s="730" t="s">
        <v>169</v>
      </c>
      <c r="C15" s="730">
        <f>SUM(C16:C23)</f>
        <v>25000</v>
      </c>
      <c r="D15" s="730">
        <f>SUM(D16:D23)</f>
        <v>96426</v>
      </c>
      <c r="E15" s="730">
        <f>SUM(E16:E23)</f>
        <v>71426</v>
      </c>
    </row>
    <row r="16" spans="1:5" s="719" customFormat="1" ht="37.5" customHeight="1">
      <c r="A16" s="732">
        <v>1</v>
      </c>
      <c r="B16" s="735" t="s">
        <v>584</v>
      </c>
      <c r="C16" s="733">
        <v>0</v>
      </c>
      <c r="D16" s="733">
        <v>3220</v>
      </c>
      <c r="E16" s="733">
        <f t="shared" si="0"/>
        <v>3220</v>
      </c>
    </row>
    <row r="17" spans="1:5" s="719" customFormat="1">
      <c r="A17" s="732">
        <v>2</v>
      </c>
      <c r="B17" s="736" t="s">
        <v>258</v>
      </c>
      <c r="C17" s="737">
        <v>15000</v>
      </c>
      <c r="D17" s="738">
        <v>18450</v>
      </c>
      <c r="E17" s="733">
        <f t="shared" si="0"/>
        <v>3450</v>
      </c>
    </row>
    <row r="18" spans="1:5" s="719" customFormat="1" ht="37.5">
      <c r="A18" s="732">
        <v>3</v>
      </c>
      <c r="B18" s="736" t="s">
        <v>259</v>
      </c>
      <c r="C18" s="737">
        <v>10000</v>
      </c>
      <c r="D18" s="738">
        <v>10690</v>
      </c>
      <c r="E18" s="733">
        <f t="shared" si="0"/>
        <v>690</v>
      </c>
    </row>
    <row r="19" spans="1:5" s="719" customFormat="1" ht="37.5">
      <c r="A19" s="732">
        <v>4</v>
      </c>
      <c r="B19" s="736" t="s">
        <v>268</v>
      </c>
      <c r="C19" s="737">
        <v>0</v>
      </c>
      <c r="D19" s="738">
        <v>4810</v>
      </c>
      <c r="E19" s="733">
        <f t="shared" si="0"/>
        <v>4810</v>
      </c>
    </row>
    <row r="20" spans="1:5" s="719" customFormat="1">
      <c r="A20" s="732">
        <v>5</v>
      </c>
      <c r="B20" s="733" t="s">
        <v>272</v>
      </c>
      <c r="C20" s="733">
        <v>0</v>
      </c>
      <c r="D20" s="733">
        <v>18000</v>
      </c>
      <c r="E20" s="733">
        <f t="shared" si="0"/>
        <v>18000</v>
      </c>
    </row>
    <row r="21" spans="1:5" s="719" customFormat="1" ht="37.5">
      <c r="A21" s="732">
        <v>6</v>
      </c>
      <c r="B21" s="735" t="s">
        <v>273</v>
      </c>
      <c r="C21" s="733">
        <v>0</v>
      </c>
      <c r="D21" s="733">
        <v>3256</v>
      </c>
      <c r="E21" s="733">
        <f t="shared" si="0"/>
        <v>3256</v>
      </c>
    </row>
    <row r="22" spans="1:5" s="719" customFormat="1" ht="37.5">
      <c r="A22" s="732">
        <v>7</v>
      </c>
      <c r="B22" s="735" t="s">
        <v>306</v>
      </c>
      <c r="C22" s="733">
        <v>0</v>
      </c>
      <c r="D22" s="733">
        <v>30000</v>
      </c>
      <c r="E22" s="733">
        <f>D22-C22</f>
        <v>30000</v>
      </c>
    </row>
    <row r="23" spans="1:5" s="719" customFormat="1" ht="56.25">
      <c r="A23" s="732">
        <v>8</v>
      </c>
      <c r="B23" s="739" t="s">
        <v>315</v>
      </c>
      <c r="C23" s="733">
        <v>0</v>
      </c>
      <c r="D23" s="733">
        <v>8000</v>
      </c>
      <c r="E23" s="733">
        <f>D23-C23</f>
        <v>8000</v>
      </c>
    </row>
    <row r="24" spans="1:5" s="731" customFormat="1" ht="19.5">
      <c r="A24" s="729" t="s">
        <v>238</v>
      </c>
      <c r="B24" s="740" t="s">
        <v>585</v>
      </c>
      <c r="C24" s="730">
        <f>C25</f>
        <v>0</v>
      </c>
      <c r="D24" s="730">
        <f>D25</f>
        <v>18700</v>
      </c>
      <c r="E24" s="730">
        <f>E25</f>
        <v>18700</v>
      </c>
    </row>
    <row r="25" spans="1:5" s="719" customFormat="1" ht="37.5">
      <c r="A25" s="732">
        <v>1</v>
      </c>
      <c r="B25" s="736" t="s">
        <v>171</v>
      </c>
      <c r="C25" s="733">
        <v>0</v>
      </c>
      <c r="D25" s="741">
        <v>18700</v>
      </c>
      <c r="E25" s="733">
        <f>D25-C25</f>
        <v>18700</v>
      </c>
    </row>
    <row r="26" spans="1:5" s="731" customFormat="1" ht="19.5">
      <c r="A26" s="729" t="s">
        <v>238</v>
      </c>
      <c r="B26" s="740" t="s">
        <v>586</v>
      </c>
      <c r="C26" s="730">
        <f>SUM(C27:C29)</f>
        <v>0</v>
      </c>
      <c r="D26" s="730">
        <f>SUM(D27:D29)</f>
        <v>9100</v>
      </c>
      <c r="E26" s="730">
        <f>SUM(E27:E29)</f>
        <v>9100</v>
      </c>
    </row>
    <row r="27" spans="1:5" s="719" customFormat="1" ht="37.5">
      <c r="A27" s="732">
        <v>1</v>
      </c>
      <c r="B27" s="736" t="s">
        <v>240</v>
      </c>
      <c r="C27" s="733">
        <v>0</v>
      </c>
      <c r="D27" s="741">
        <v>2800</v>
      </c>
      <c r="E27" s="733">
        <f t="shared" si="0"/>
        <v>2800</v>
      </c>
    </row>
    <row r="28" spans="1:5" s="719" customFormat="1" ht="37.5">
      <c r="A28" s="732">
        <v>2</v>
      </c>
      <c r="B28" s="736" t="s">
        <v>241</v>
      </c>
      <c r="C28" s="733">
        <v>0</v>
      </c>
      <c r="D28" s="741">
        <v>2200</v>
      </c>
      <c r="E28" s="733">
        <f t="shared" si="0"/>
        <v>2200</v>
      </c>
    </row>
    <row r="29" spans="1:5" s="719" customFormat="1" ht="37.5">
      <c r="A29" s="742">
        <v>3</v>
      </c>
      <c r="B29" s="743" t="s">
        <v>242</v>
      </c>
      <c r="C29" s="744">
        <v>0</v>
      </c>
      <c r="D29" s="651">
        <v>4100</v>
      </c>
      <c r="E29" s="744">
        <f t="shared" si="0"/>
        <v>4100</v>
      </c>
    </row>
    <row r="30" spans="1:5" s="719" customFormat="1">
      <c r="A30" s="725" t="s">
        <v>8</v>
      </c>
      <c r="B30" s="726" t="s">
        <v>587</v>
      </c>
      <c r="C30" s="726">
        <f>C31+C34+C36</f>
        <v>728700</v>
      </c>
      <c r="D30" s="726">
        <f>D31+D34+D36</f>
        <v>622604</v>
      </c>
      <c r="E30" s="726">
        <f>E31+E34+E36</f>
        <v>-106096</v>
      </c>
    </row>
    <row r="31" spans="1:5" s="719" customFormat="1" ht="19.5">
      <c r="A31" s="745" t="s">
        <v>33</v>
      </c>
      <c r="B31" s="746" t="s">
        <v>585</v>
      </c>
      <c r="C31" s="747">
        <f>SUM(C32:C33)</f>
        <v>18700</v>
      </c>
      <c r="D31" s="747">
        <f>SUM(D32:D33)</f>
        <v>0</v>
      </c>
      <c r="E31" s="747">
        <f>SUM(E32:E33)</f>
        <v>-18700</v>
      </c>
    </row>
    <row r="32" spans="1:5" s="719" customFormat="1" ht="37.5">
      <c r="A32" s="748">
        <v>1</v>
      </c>
      <c r="B32" s="749" t="s">
        <v>372</v>
      </c>
      <c r="C32" s="750">
        <v>3000</v>
      </c>
      <c r="D32" s="751">
        <v>0</v>
      </c>
      <c r="E32" s="751">
        <f t="shared" si="0"/>
        <v>-3000</v>
      </c>
    </row>
    <row r="33" spans="1:5" s="719" customFormat="1" ht="37.5">
      <c r="A33" s="748">
        <v>2</v>
      </c>
      <c r="B33" s="749" t="s">
        <v>374</v>
      </c>
      <c r="C33" s="750">
        <v>15700</v>
      </c>
      <c r="D33" s="751">
        <v>0</v>
      </c>
      <c r="E33" s="751">
        <f t="shared" si="0"/>
        <v>-15700</v>
      </c>
    </row>
    <row r="34" spans="1:5" s="731" customFormat="1" ht="19.5">
      <c r="A34" s="752" t="s">
        <v>34</v>
      </c>
      <c r="B34" s="753" t="s">
        <v>588</v>
      </c>
      <c r="C34" s="754">
        <f>C35</f>
        <v>70000</v>
      </c>
      <c r="D34" s="754">
        <f>D35</f>
        <v>48486</v>
      </c>
      <c r="E34" s="754">
        <f>E35</f>
        <v>-21514</v>
      </c>
    </row>
    <row r="35" spans="1:5" s="719" customFormat="1" ht="37.5">
      <c r="A35" s="748">
        <v>1</v>
      </c>
      <c r="B35" s="755" t="s">
        <v>473</v>
      </c>
      <c r="C35" s="751">
        <v>70000</v>
      </c>
      <c r="D35" s="751">
        <v>48486</v>
      </c>
      <c r="E35" s="751">
        <f t="shared" si="0"/>
        <v>-21514</v>
      </c>
    </row>
    <row r="36" spans="1:5" s="731" customFormat="1" ht="19.5">
      <c r="A36" s="752" t="s">
        <v>238</v>
      </c>
      <c r="B36" s="756" t="s">
        <v>169</v>
      </c>
      <c r="C36" s="757">
        <f>SUM(C37:C40)</f>
        <v>640000</v>
      </c>
      <c r="D36" s="757">
        <f>SUM(D37:D40)</f>
        <v>574118</v>
      </c>
      <c r="E36" s="757">
        <f>SUM(E37:E40)</f>
        <v>-65882</v>
      </c>
    </row>
    <row r="37" spans="1:5" s="719" customFormat="1">
      <c r="A37" s="748">
        <v>1</v>
      </c>
      <c r="B37" s="751" t="s">
        <v>440</v>
      </c>
      <c r="C37" s="751">
        <v>562000</v>
      </c>
      <c r="D37" s="751">
        <v>522374</v>
      </c>
      <c r="E37" s="751">
        <f t="shared" si="0"/>
        <v>-39626</v>
      </c>
    </row>
    <row r="38" spans="1:5" s="719" customFormat="1">
      <c r="A38" s="748">
        <v>2</v>
      </c>
      <c r="B38" s="749" t="s">
        <v>309</v>
      </c>
      <c r="C38" s="751">
        <v>4000</v>
      </c>
      <c r="D38" s="751">
        <v>0</v>
      </c>
      <c r="E38" s="751">
        <f>D38-C38</f>
        <v>-4000</v>
      </c>
    </row>
    <row r="39" spans="1:5" s="719" customFormat="1">
      <c r="A39" s="748">
        <v>3</v>
      </c>
      <c r="B39" s="749" t="s">
        <v>310</v>
      </c>
      <c r="C39" s="751">
        <v>4000</v>
      </c>
      <c r="D39" s="751">
        <v>0</v>
      </c>
      <c r="E39" s="751">
        <f>D39-C39</f>
        <v>-4000</v>
      </c>
    </row>
    <row r="40" spans="1:5" s="719" customFormat="1">
      <c r="A40" s="758">
        <v>4</v>
      </c>
      <c r="B40" s="759" t="s">
        <v>304</v>
      </c>
      <c r="C40" s="759">
        <v>70000</v>
      </c>
      <c r="D40" s="759">
        <v>51744</v>
      </c>
      <c r="E40" s="759">
        <f t="shared" si="0"/>
        <v>-18256</v>
      </c>
    </row>
    <row r="41" spans="1:5" s="724" customFormat="1">
      <c r="A41" s="725" t="s">
        <v>10</v>
      </c>
      <c r="B41" s="726" t="s">
        <v>589</v>
      </c>
      <c r="C41" s="726">
        <f>C42</f>
        <v>6000</v>
      </c>
      <c r="D41" s="726">
        <f>D42</f>
        <v>6000</v>
      </c>
      <c r="E41" s="726">
        <f>E42</f>
        <v>0</v>
      </c>
    </row>
    <row r="42" spans="1:5" s="764" customFormat="1" ht="37.5">
      <c r="A42" s="760">
        <v>1</v>
      </c>
      <c r="B42" s="761" t="s">
        <v>301</v>
      </c>
      <c r="C42" s="762">
        <v>6000</v>
      </c>
      <c r="D42" s="762">
        <v>6000</v>
      </c>
      <c r="E42" s="763">
        <f t="shared" si="0"/>
        <v>0</v>
      </c>
    </row>
    <row r="91" spans="1:2" s="719" customFormat="1">
      <c r="A91" s="720">
        <v>1</v>
      </c>
      <c r="B91" s="719" t="s">
        <v>590</v>
      </c>
    </row>
    <row r="92" spans="1:2" s="719" customFormat="1">
      <c r="A92" s="720">
        <v>2</v>
      </c>
      <c r="B92" s="719" t="s">
        <v>591</v>
      </c>
    </row>
    <row r="93" spans="1:2" s="719" customFormat="1">
      <c r="A93" s="720">
        <v>3</v>
      </c>
      <c r="B93" s="719" t="s">
        <v>592</v>
      </c>
    </row>
  </sheetData>
  <mergeCells count="3">
    <mergeCell ref="A2:E2"/>
    <mergeCell ref="A1:E1"/>
    <mergeCell ref="A3:E3"/>
  </mergeCells>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opLeftCell="A6" zoomScale="85" zoomScaleNormal="85" workbookViewId="0">
      <pane xSplit="2" ySplit="4" topLeftCell="C10" activePane="bottomRight" state="frozen"/>
      <selection activeCell="A6" sqref="A6"/>
      <selection pane="topRight" activeCell="C6" sqref="C6"/>
      <selection pane="bottomLeft" activeCell="A10" sqref="A10"/>
      <selection pane="bottomRight" activeCell="C10" sqref="C10"/>
    </sheetView>
  </sheetViews>
  <sheetFormatPr defaultRowHeight="15.75"/>
  <cols>
    <col min="1" max="1" width="5.25" customWidth="1"/>
    <col min="2" max="2" width="36" customWidth="1"/>
    <col min="3" max="3" width="11.25" customWidth="1"/>
    <col min="5" max="5" width="12.125" customWidth="1"/>
    <col min="6" max="6" width="17.875" customWidth="1"/>
    <col min="8" max="9" width="0" hidden="1" customWidth="1"/>
  </cols>
  <sheetData>
    <row r="1" spans="1:10" ht="18.75">
      <c r="A1" s="1228" t="s">
        <v>455</v>
      </c>
      <c r="B1" s="1228"/>
      <c r="C1" s="1228"/>
      <c r="D1" s="1228"/>
      <c r="E1" s="1228"/>
      <c r="F1" s="1228"/>
      <c r="G1" s="53"/>
      <c r="H1" s="53"/>
      <c r="I1" s="53"/>
      <c r="J1" s="13"/>
    </row>
    <row r="2" spans="1:10" ht="18.75">
      <c r="A2" s="1229" t="s">
        <v>82</v>
      </c>
      <c r="B2" s="1229"/>
      <c r="C2" s="1229"/>
      <c r="D2" s="1229"/>
      <c r="E2" s="1229"/>
      <c r="F2" s="1229"/>
      <c r="G2" s="53"/>
      <c r="H2" s="53"/>
      <c r="I2" s="53"/>
      <c r="J2" s="13"/>
    </row>
    <row r="3" spans="1:10" ht="18.75">
      <c r="A3" s="1230" t="s">
        <v>226</v>
      </c>
      <c r="B3" s="1230"/>
      <c r="C3" s="1230"/>
      <c r="D3" s="1230"/>
      <c r="E3" s="1230"/>
      <c r="F3" s="1230"/>
      <c r="G3" s="54"/>
      <c r="H3" s="54"/>
      <c r="I3" s="54"/>
      <c r="J3" s="13"/>
    </row>
    <row r="4" spans="1:10" ht="18.75">
      <c r="A4" s="55"/>
      <c r="B4" s="55"/>
      <c r="C4" s="55"/>
      <c r="D4" s="55"/>
      <c r="E4" s="55"/>
      <c r="F4" s="55"/>
      <c r="G4" s="55"/>
      <c r="H4" s="55"/>
      <c r="I4" s="55"/>
      <c r="J4" s="13"/>
    </row>
    <row r="5" spans="1:10" ht="18.75">
      <c r="A5" s="55"/>
      <c r="B5" s="55"/>
      <c r="C5" s="55"/>
      <c r="D5" s="55"/>
      <c r="E5" s="1231" t="s">
        <v>58</v>
      </c>
      <c r="F5" s="1231"/>
      <c r="G5" s="55"/>
      <c r="H5" s="55"/>
      <c r="I5" s="55"/>
      <c r="J5" s="13"/>
    </row>
    <row r="6" spans="1:10" ht="78.75">
      <c r="A6" s="56" t="s">
        <v>75</v>
      </c>
      <c r="B6" s="57" t="s">
        <v>5</v>
      </c>
      <c r="C6" s="57" t="s">
        <v>83</v>
      </c>
      <c r="D6" s="57" t="s">
        <v>84</v>
      </c>
      <c r="E6" s="57" t="s">
        <v>225</v>
      </c>
      <c r="F6" s="57" t="s">
        <v>3</v>
      </c>
      <c r="G6" s="13"/>
      <c r="H6" s="79" t="s">
        <v>70</v>
      </c>
      <c r="I6" s="79" t="s">
        <v>1</v>
      </c>
      <c r="J6" s="13"/>
    </row>
    <row r="7" spans="1:10">
      <c r="A7" s="58" t="s">
        <v>40</v>
      </c>
      <c r="B7" s="58" t="s">
        <v>41</v>
      </c>
      <c r="C7" s="58" t="s">
        <v>42</v>
      </c>
      <c r="D7" s="58" t="s">
        <v>43</v>
      </c>
      <c r="E7" s="58" t="s">
        <v>44</v>
      </c>
      <c r="F7" s="58" t="s">
        <v>45</v>
      </c>
      <c r="G7" s="13"/>
      <c r="H7" s="13"/>
      <c r="I7" s="13"/>
      <c r="J7" s="13"/>
    </row>
    <row r="8" spans="1:10">
      <c r="A8" s="59"/>
      <c r="B8" s="60" t="s">
        <v>85</v>
      </c>
      <c r="C8" s="60"/>
      <c r="D8" s="61"/>
      <c r="E8" s="61">
        <f>E10+E28</f>
        <v>832429</v>
      </c>
      <c r="F8" s="61"/>
      <c r="G8" s="62"/>
      <c r="H8" s="44">
        <f>'PL_TH dot 3'!Z12</f>
        <v>268707</v>
      </c>
      <c r="I8" s="44">
        <v>548722</v>
      </c>
      <c r="J8" s="62"/>
    </row>
    <row r="9" spans="1:10" ht="63" hidden="1">
      <c r="A9" s="63"/>
      <c r="B9" s="64" t="s">
        <v>334</v>
      </c>
      <c r="C9" s="65"/>
      <c r="D9" s="66">
        <f>D10</f>
        <v>538500</v>
      </c>
      <c r="E9" s="66">
        <f>E10</f>
        <v>425400</v>
      </c>
      <c r="F9" s="66"/>
      <c r="G9" s="13"/>
      <c r="H9" s="13"/>
      <c r="I9" s="13"/>
      <c r="J9" s="13"/>
    </row>
    <row r="10" spans="1:10">
      <c r="A10" s="24" t="s">
        <v>6</v>
      </c>
      <c r="B10" s="25" t="s">
        <v>72</v>
      </c>
      <c r="C10" s="26"/>
      <c r="D10" s="27">
        <f>D11+D14+D17+D21+D26</f>
        <v>538500</v>
      </c>
      <c r="E10" s="27">
        <f>E11+E14+E17+E21+E26</f>
        <v>425400</v>
      </c>
      <c r="F10" s="27"/>
      <c r="G10" s="15"/>
      <c r="H10" s="80">
        <f>SUM(H11:H28)</f>
        <v>132500</v>
      </c>
      <c r="I10" s="80">
        <f>SUM(I11:I28)</f>
        <v>292900</v>
      </c>
      <c r="J10" s="15"/>
    </row>
    <row r="11" spans="1:10">
      <c r="A11" s="63" t="s">
        <v>7</v>
      </c>
      <c r="B11" s="64" t="s">
        <v>15</v>
      </c>
      <c r="C11" s="65"/>
      <c r="D11" s="66">
        <f>SUM(D12:D13)</f>
        <v>91500</v>
      </c>
      <c r="E11" s="66">
        <f>'PL_TH dot 3'!Y33</f>
        <v>91500</v>
      </c>
      <c r="F11" s="67"/>
      <c r="G11" s="13"/>
      <c r="H11" s="62">
        <f>E11</f>
        <v>91500</v>
      </c>
      <c r="I11" s="13"/>
      <c r="J11" s="13"/>
    </row>
    <row r="12" spans="1:10" ht="31.5">
      <c r="A12" s="45">
        <v>1</v>
      </c>
      <c r="B12" s="46" t="s">
        <v>89</v>
      </c>
      <c r="C12" s="48" t="s">
        <v>87</v>
      </c>
      <c r="D12" s="47">
        <v>11700</v>
      </c>
      <c r="E12" s="84">
        <v>11700</v>
      </c>
      <c r="F12" s="1226"/>
      <c r="G12" s="49"/>
      <c r="H12" s="49"/>
      <c r="I12" s="49"/>
      <c r="J12" s="49"/>
    </row>
    <row r="13" spans="1:10" ht="31.5">
      <c r="A13" s="81">
        <f>A12+1</f>
        <v>2</v>
      </c>
      <c r="B13" s="82" t="s">
        <v>90</v>
      </c>
      <c r="C13" s="48" t="s">
        <v>87</v>
      </c>
      <c r="D13" s="83">
        <v>79800</v>
      </c>
      <c r="E13" s="85">
        <v>79800</v>
      </c>
      <c r="F13" s="1227"/>
      <c r="G13" s="15"/>
      <c r="H13" s="15"/>
      <c r="I13" s="15"/>
    </row>
    <row r="14" spans="1:10">
      <c r="A14" s="63" t="s">
        <v>8</v>
      </c>
      <c r="B14" s="64" t="s">
        <v>16</v>
      </c>
      <c r="C14" s="65"/>
      <c r="D14" s="66">
        <f>D15</f>
        <v>306000</v>
      </c>
      <c r="E14" s="66">
        <f>'PL_TH dot 3'!Y37</f>
        <v>241100</v>
      </c>
      <c r="F14" s="67"/>
      <c r="G14" s="13"/>
      <c r="H14" s="13"/>
      <c r="I14" s="62">
        <f>E14</f>
        <v>241100</v>
      </c>
    </row>
    <row r="15" spans="1:10" ht="31.5">
      <c r="A15" s="68">
        <f>A13+1</f>
        <v>3</v>
      </c>
      <c r="B15" s="69" t="s">
        <v>91</v>
      </c>
      <c r="C15" s="71" t="s">
        <v>92</v>
      </c>
      <c r="D15" s="70">
        <v>306000</v>
      </c>
      <c r="E15" s="86">
        <v>241100</v>
      </c>
      <c r="F15" s="67"/>
      <c r="G15" s="13"/>
      <c r="H15" s="13"/>
      <c r="I15" s="13"/>
    </row>
    <row r="16" spans="1:10">
      <c r="A16" s="68"/>
      <c r="B16" s="69"/>
      <c r="C16" s="71"/>
      <c r="D16" s="70"/>
      <c r="E16" s="70"/>
      <c r="F16" s="67"/>
      <c r="G16" s="13"/>
      <c r="H16" s="13"/>
      <c r="I16" s="13"/>
    </row>
    <row r="17" spans="1:9">
      <c r="A17" s="63" t="s">
        <v>10</v>
      </c>
      <c r="B17" s="64" t="s">
        <v>55</v>
      </c>
      <c r="C17" s="65"/>
      <c r="D17" s="66">
        <f>D18</f>
        <v>70000</v>
      </c>
      <c r="E17" s="66">
        <v>21800</v>
      </c>
      <c r="F17" s="67"/>
      <c r="G17" s="13"/>
      <c r="H17" s="13"/>
      <c r="I17" s="62">
        <f>E17</f>
        <v>21800</v>
      </c>
    </row>
    <row r="18" spans="1:9">
      <c r="A18" s="73" t="s">
        <v>33</v>
      </c>
      <c r="B18" s="74" t="s">
        <v>17</v>
      </c>
      <c r="C18" s="75"/>
      <c r="D18" s="76">
        <f>D19+D20</f>
        <v>70000</v>
      </c>
      <c r="E18" s="76">
        <f>'PL_TH dot 3'!Y39</f>
        <v>21800</v>
      </c>
      <c r="F18" s="67"/>
      <c r="G18" s="13"/>
      <c r="H18" s="13"/>
    </row>
    <row r="19" spans="1:9" ht="31.5">
      <c r="A19" s="68">
        <f>A15+1</f>
        <v>4</v>
      </c>
      <c r="B19" s="69" t="s">
        <v>93</v>
      </c>
      <c r="C19" s="71" t="s">
        <v>94</v>
      </c>
      <c r="D19" s="70">
        <v>40000</v>
      </c>
      <c r="E19" s="72"/>
      <c r="F19" s="67"/>
      <c r="G19" s="13"/>
      <c r="H19" s="13"/>
      <c r="I19" s="13"/>
    </row>
    <row r="20" spans="1:9" ht="31.5">
      <c r="A20" s="68">
        <f>A19+1</f>
        <v>5</v>
      </c>
      <c r="B20" s="69" t="s">
        <v>95</v>
      </c>
      <c r="C20" s="71" t="s">
        <v>94</v>
      </c>
      <c r="D20" s="70">
        <v>30000</v>
      </c>
      <c r="E20" s="70"/>
      <c r="F20" s="67"/>
      <c r="G20" s="13"/>
      <c r="H20" s="13"/>
      <c r="I20" s="13"/>
    </row>
    <row r="21" spans="1:9">
      <c r="A21" s="63" t="s">
        <v>9</v>
      </c>
      <c r="B21" s="64" t="s">
        <v>56</v>
      </c>
      <c r="C21" s="65"/>
      <c r="D21" s="66">
        <f>D22+D24</f>
        <v>41000</v>
      </c>
      <c r="E21" s="66">
        <v>41000</v>
      </c>
      <c r="F21" s="66"/>
      <c r="G21" s="13"/>
      <c r="H21" s="13"/>
      <c r="I21" s="13"/>
    </row>
    <row r="22" spans="1:9" ht="31.5">
      <c r="A22" s="73" t="s">
        <v>33</v>
      </c>
      <c r="B22" s="74" t="s">
        <v>96</v>
      </c>
      <c r="C22" s="75"/>
      <c r="D22" s="76">
        <f>D23</f>
        <v>34000</v>
      </c>
      <c r="E22" s="76">
        <v>34000</v>
      </c>
      <c r="F22" s="76"/>
      <c r="G22" s="13"/>
      <c r="H22" s="13"/>
      <c r="I22" s="13"/>
    </row>
    <row r="23" spans="1:9" ht="47.25">
      <c r="A23" s="68">
        <f>A20+1</f>
        <v>6</v>
      </c>
      <c r="B23" s="69" t="s">
        <v>97</v>
      </c>
      <c r="C23" s="71" t="s">
        <v>98</v>
      </c>
      <c r="D23" s="70">
        <v>34000</v>
      </c>
      <c r="E23" s="86">
        <v>34000</v>
      </c>
      <c r="F23" s="67"/>
      <c r="G23" s="13"/>
      <c r="H23" s="62">
        <v>34000</v>
      </c>
      <c r="I23" s="13"/>
    </row>
    <row r="24" spans="1:9">
      <c r="A24" s="73" t="s">
        <v>34</v>
      </c>
      <c r="B24" s="74" t="s">
        <v>19</v>
      </c>
      <c r="C24" s="75"/>
      <c r="D24" s="76">
        <f>D25</f>
        <v>7000</v>
      </c>
      <c r="E24" s="76">
        <v>7000</v>
      </c>
      <c r="F24" s="67"/>
      <c r="G24" s="13"/>
      <c r="H24" s="13"/>
    </row>
    <row r="25" spans="1:9" ht="31.5">
      <c r="A25" s="68">
        <f>A23+1</f>
        <v>7</v>
      </c>
      <c r="B25" s="69" t="s">
        <v>100</v>
      </c>
      <c r="C25" s="71" t="s">
        <v>98</v>
      </c>
      <c r="D25" s="70">
        <v>7000</v>
      </c>
      <c r="E25" s="86">
        <v>7000</v>
      </c>
      <c r="F25" s="67"/>
      <c r="G25" s="13"/>
      <c r="H25" s="62">
        <v>7000</v>
      </c>
    </row>
    <row r="26" spans="1:9">
      <c r="A26" s="77" t="s">
        <v>12</v>
      </c>
      <c r="B26" s="64" t="s">
        <v>26</v>
      </c>
      <c r="C26" s="65"/>
      <c r="D26" s="66">
        <f>D27</f>
        <v>30000</v>
      </c>
      <c r="E26" s="66">
        <v>30000</v>
      </c>
      <c r="F26" s="67"/>
      <c r="G26" s="13"/>
      <c r="H26" s="13"/>
      <c r="I26" s="13"/>
    </row>
    <row r="27" spans="1:9" ht="31.5">
      <c r="A27" s="68">
        <f>A25+1</f>
        <v>8</v>
      </c>
      <c r="B27" s="69" t="s">
        <v>102</v>
      </c>
      <c r="C27" s="71" t="s">
        <v>101</v>
      </c>
      <c r="D27" s="70">
        <v>30000</v>
      </c>
      <c r="E27" s="86">
        <v>30000</v>
      </c>
      <c r="F27" s="67"/>
      <c r="G27" s="13"/>
      <c r="H27" s="62"/>
      <c r="I27" s="62">
        <v>30000</v>
      </c>
    </row>
    <row r="28" spans="1:9">
      <c r="A28" s="221" t="s">
        <v>457</v>
      </c>
      <c r="B28" s="222" t="s">
        <v>458</v>
      </c>
      <c r="C28" s="223"/>
      <c r="D28" s="224"/>
      <c r="E28" s="224">
        <f>E29+E30</f>
        <v>407029</v>
      </c>
      <c r="F28" s="225"/>
      <c r="G28" s="13"/>
      <c r="H28" s="13"/>
      <c r="I28" s="13"/>
    </row>
    <row r="29" spans="1:9" s="231" customFormat="1">
      <c r="A29" s="226">
        <v>1</v>
      </c>
      <c r="B29" s="227" t="s">
        <v>459</v>
      </c>
      <c r="C29" s="228"/>
      <c r="D29" s="229"/>
      <c r="E29" s="229">
        <f>'PL_TH dot 3'!Z14</f>
        <v>151207</v>
      </c>
      <c r="F29" s="230"/>
      <c r="G29" s="13"/>
      <c r="H29" s="13"/>
      <c r="I29" s="13"/>
    </row>
    <row r="30" spans="1:9" s="231" customFormat="1">
      <c r="A30" s="226">
        <v>2</v>
      </c>
      <c r="B30" s="227" t="s">
        <v>460</v>
      </c>
      <c r="C30" s="228"/>
      <c r="D30" s="229"/>
      <c r="E30" s="229">
        <f>'PL_TH dot 3'!Z20</f>
        <v>255822</v>
      </c>
      <c r="F30" s="230"/>
      <c r="G30" s="13"/>
      <c r="H30" s="13"/>
      <c r="I30" s="13"/>
    </row>
    <row r="31" spans="1:9">
      <c r="A31" s="78"/>
      <c r="B31" s="37"/>
      <c r="C31" s="38"/>
      <c r="D31" s="78"/>
      <c r="E31" s="78"/>
      <c r="F31" s="78"/>
      <c r="G31" s="13"/>
      <c r="H31" s="13"/>
      <c r="I31" s="13"/>
    </row>
    <row r="32" spans="1:9">
      <c r="A32" s="13"/>
      <c r="B32" s="39"/>
      <c r="C32" s="40"/>
      <c r="D32" s="13"/>
      <c r="E32" s="13"/>
      <c r="F32" s="13"/>
      <c r="G32" s="13"/>
      <c r="H32" s="13"/>
      <c r="I32" s="13"/>
    </row>
    <row r="33" spans="1:9">
      <c r="A33" s="13"/>
      <c r="B33" s="39"/>
      <c r="C33" s="40"/>
      <c r="D33" s="13"/>
      <c r="E33" s="13"/>
      <c r="F33" s="13"/>
      <c r="G33" s="13"/>
      <c r="H33" s="13"/>
      <c r="I33" s="13"/>
    </row>
    <row r="34" spans="1:9">
      <c r="A34" s="13"/>
      <c r="B34" s="39"/>
      <c r="C34" s="40"/>
      <c r="D34" s="13"/>
      <c r="E34" s="13"/>
      <c r="F34" s="13"/>
      <c r="G34" s="13"/>
      <c r="H34" s="13"/>
      <c r="I34" s="13"/>
    </row>
    <row r="35" spans="1:9">
      <c r="B35" s="39"/>
      <c r="C35" s="40"/>
    </row>
    <row r="36" spans="1:9">
      <c r="B36" s="39"/>
      <c r="C36" s="40"/>
    </row>
  </sheetData>
  <mergeCells count="5">
    <mergeCell ref="F12:F13"/>
    <mergeCell ref="A1:F1"/>
    <mergeCell ref="A2:F2"/>
    <mergeCell ref="A3:F3"/>
    <mergeCell ref="E5:F5"/>
  </mergeCells>
  <printOptions horizontalCentered="1"/>
  <pageMargins left="0.3" right="0.3" top="0.5" bottom="0.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opLeftCell="A5" zoomScale="70" zoomScaleNormal="70" workbookViewId="0">
      <pane xSplit="2" ySplit="4" topLeftCell="C9" activePane="bottomRight" state="frozen"/>
      <selection activeCell="A5" sqref="A5"/>
      <selection pane="topRight" activeCell="C5" sqref="C5"/>
      <selection pane="bottomLeft" activeCell="A9" sqref="A9"/>
      <selection pane="bottomRight" activeCell="C9" sqref="C9"/>
    </sheetView>
  </sheetViews>
  <sheetFormatPr defaultColWidth="8.625" defaultRowHeight="15.75"/>
  <cols>
    <col min="1" max="1" width="4.875" style="15" customWidth="1"/>
    <col min="2" max="2" width="43.75" style="15" customWidth="1"/>
    <col min="3" max="3" width="17.125" style="41" customWidth="1"/>
    <col min="4" max="4" width="11.375" style="15" customWidth="1"/>
    <col min="5" max="5" width="11.5" style="15" customWidth="1"/>
    <col min="6" max="6" width="22.625" style="15" customWidth="1"/>
    <col min="7" max="8" width="9.875" style="15" customWidth="1"/>
    <col min="9" max="16384" width="8.625" style="15"/>
  </cols>
  <sheetData>
    <row r="1" spans="1:8" ht="18.75">
      <c r="A1" s="1228" t="s">
        <v>456</v>
      </c>
      <c r="B1" s="1228"/>
      <c r="C1" s="1228"/>
      <c r="D1" s="1228"/>
      <c r="E1" s="1228"/>
      <c r="F1" s="1228"/>
      <c r="G1" s="14"/>
      <c r="H1" s="14"/>
    </row>
    <row r="2" spans="1:8" ht="18.75">
      <c r="A2" s="1229" t="s">
        <v>103</v>
      </c>
      <c r="B2" s="1229"/>
      <c r="C2" s="1229"/>
      <c r="D2" s="1229"/>
      <c r="E2" s="1229"/>
      <c r="F2" s="1229"/>
      <c r="G2" s="14"/>
      <c r="H2" s="14"/>
    </row>
    <row r="3" spans="1:8" ht="18.75">
      <c r="A3" s="1232" t="s">
        <v>227</v>
      </c>
      <c r="B3" s="1232"/>
      <c r="C3" s="1232"/>
      <c r="D3" s="1232"/>
      <c r="E3" s="1232"/>
      <c r="F3" s="1232"/>
      <c r="G3" s="16"/>
      <c r="H3" s="16"/>
    </row>
    <row r="4" spans="1:8" ht="18.75" hidden="1">
      <c r="A4" s="1232" t="s">
        <v>71</v>
      </c>
      <c r="B4" s="1232"/>
      <c r="C4" s="1232"/>
      <c r="D4" s="1232"/>
      <c r="E4" s="1232"/>
      <c r="F4" s="1232"/>
      <c r="G4" s="16"/>
      <c r="H4" s="16"/>
    </row>
    <row r="5" spans="1:8" ht="18.75">
      <c r="A5" s="17"/>
      <c r="B5" s="17"/>
      <c r="C5" s="17"/>
      <c r="D5" s="17"/>
      <c r="E5" s="17"/>
      <c r="F5" s="17"/>
      <c r="G5" s="17"/>
      <c r="H5" s="17"/>
    </row>
    <row r="6" spans="1:8" ht="18.75">
      <c r="A6" s="17"/>
      <c r="B6" s="17"/>
      <c r="C6" s="17"/>
      <c r="D6" s="17"/>
      <c r="E6" s="42"/>
      <c r="F6" s="42" t="s">
        <v>58</v>
      </c>
      <c r="G6" s="17"/>
      <c r="H6" s="17"/>
    </row>
    <row r="7" spans="1:8" ht="78.75">
      <c r="A7" s="18" t="s">
        <v>75</v>
      </c>
      <c r="B7" s="19" t="s">
        <v>5</v>
      </c>
      <c r="C7" s="19" t="s">
        <v>0</v>
      </c>
      <c r="D7" s="19" t="s">
        <v>104</v>
      </c>
      <c r="E7" s="19" t="s">
        <v>229</v>
      </c>
      <c r="F7" s="19" t="s">
        <v>3</v>
      </c>
    </row>
    <row r="8" spans="1:8">
      <c r="A8" s="20" t="s">
        <v>40</v>
      </c>
      <c r="B8" s="20" t="s">
        <v>41</v>
      </c>
      <c r="C8" s="20" t="s">
        <v>42</v>
      </c>
      <c r="D8" s="20" t="s">
        <v>43</v>
      </c>
      <c r="E8" s="20" t="s">
        <v>44</v>
      </c>
      <c r="F8" s="20" t="s">
        <v>45</v>
      </c>
    </row>
    <row r="9" spans="1:8">
      <c r="A9" s="21"/>
      <c r="B9" s="22" t="s">
        <v>85</v>
      </c>
      <c r="C9" s="22"/>
      <c r="D9" s="23">
        <f>D11+D14</f>
        <v>620000</v>
      </c>
      <c r="E9" s="23">
        <f>E11+E14</f>
        <v>620000</v>
      </c>
      <c r="F9" s="51"/>
    </row>
    <row r="10" spans="1:8" ht="47.25" hidden="1">
      <c r="A10" s="33" t="s">
        <v>6</v>
      </c>
      <c r="B10" s="25" t="s">
        <v>86</v>
      </c>
      <c r="C10" s="26"/>
      <c r="D10" s="27" t="e">
        <f>#REF!+#REF!+#REF!+#REF!+#REF!+#REF!+#REF!+D14+#REF!+#REF!+D11</f>
        <v>#REF!</v>
      </c>
      <c r="E10" s="27" t="e">
        <f>#REF!+#REF!+#REF!+#REF!+#REF!+#REF!+#REF!+E14+#REF!+#REF!+E11</f>
        <v>#REF!</v>
      </c>
      <c r="F10" s="28"/>
    </row>
    <row r="11" spans="1:8" s="34" customFormat="1">
      <c r="A11" s="24" t="s">
        <v>7</v>
      </c>
      <c r="B11" s="25" t="s">
        <v>57</v>
      </c>
      <c r="C11" s="26"/>
      <c r="D11" s="27">
        <f>D12</f>
        <v>170000</v>
      </c>
      <c r="E11" s="27">
        <f>E12</f>
        <v>170000</v>
      </c>
      <c r="F11" s="52"/>
    </row>
    <row r="12" spans="1:8" s="35" customFormat="1">
      <c r="A12" s="29"/>
      <c r="B12" s="30" t="s">
        <v>32</v>
      </c>
      <c r="C12" s="31"/>
      <c r="D12" s="32">
        <f>D13</f>
        <v>170000</v>
      </c>
      <c r="E12" s="32">
        <f>E13</f>
        <v>170000</v>
      </c>
      <c r="F12" s="43"/>
    </row>
    <row r="13" spans="1:8" s="49" customFormat="1" ht="94.5">
      <c r="A13" s="45">
        <v>1</v>
      </c>
      <c r="B13" s="46" t="s">
        <v>105</v>
      </c>
      <c r="C13" s="48" t="s">
        <v>20</v>
      </c>
      <c r="D13" s="47">
        <v>170000</v>
      </c>
      <c r="E13" s="47">
        <v>170000</v>
      </c>
      <c r="F13" s="50" t="s">
        <v>228</v>
      </c>
    </row>
    <row r="14" spans="1:8">
      <c r="A14" s="24" t="s">
        <v>8</v>
      </c>
      <c r="B14" s="25" t="s">
        <v>56</v>
      </c>
      <c r="C14" s="26"/>
      <c r="D14" s="27">
        <f>D15</f>
        <v>450000</v>
      </c>
      <c r="E14" s="27">
        <f>E15</f>
        <v>450000</v>
      </c>
      <c r="F14" s="28"/>
    </row>
    <row r="15" spans="1:8">
      <c r="A15" s="29" t="s">
        <v>33</v>
      </c>
      <c r="B15" s="30" t="s">
        <v>18</v>
      </c>
      <c r="C15" s="31"/>
      <c r="D15" s="32">
        <f>SUM(D16:D17)</f>
        <v>450000</v>
      </c>
      <c r="E15" s="32">
        <f>SUM(E16:E17)</f>
        <v>450000</v>
      </c>
      <c r="F15" s="28"/>
    </row>
    <row r="16" spans="1:8" s="49" customFormat="1" ht="126">
      <c r="A16" s="45">
        <v>2</v>
      </c>
      <c r="B16" s="46" t="s">
        <v>67</v>
      </c>
      <c r="C16" s="8" t="s">
        <v>68</v>
      </c>
      <c r="D16" s="47">
        <v>400000</v>
      </c>
      <c r="E16" s="47">
        <v>400000</v>
      </c>
      <c r="F16" s="50" t="s">
        <v>106</v>
      </c>
    </row>
    <row r="17" spans="1:6" s="49" customFormat="1" ht="78.75">
      <c r="A17" s="45">
        <v>3</v>
      </c>
      <c r="B17" s="46" t="s">
        <v>14</v>
      </c>
      <c r="C17" s="48" t="s">
        <v>99</v>
      </c>
      <c r="D17" s="47">
        <v>50000</v>
      </c>
      <c r="E17" s="47">
        <v>50000</v>
      </c>
      <c r="F17" s="50" t="s">
        <v>107</v>
      </c>
    </row>
    <row r="18" spans="1:6">
      <c r="A18" s="36"/>
      <c r="B18" s="37"/>
      <c r="C18" s="38"/>
      <c r="D18" s="36"/>
      <c r="E18" s="36"/>
      <c r="F18" s="36"/>
    </row>
    <row r="19" spans="1:6">
      <c r="B19" s="39"/>
      <c r="C19" s="40"/>
    </row>
    <row r="20" spans="1:6">
      <c r="B20" s="39"/>
      <c r="C20" s="40"/>
    </row>
    <row r="21" spans="1:6">
      <c r="B21" s="39"/>
      <c r="C21" s="40"/>
    </row>
    <row r="22" spans="1:6">
      <c r="B22" s="39"/>
      <c r="C22" s="40"/>
    </row>
    <row r="23" spans="1:6">
      <c r="B23" s="39"/>
      <c r="C23" s="40"/>
    </row>
  </sheetData>
  <mergeCells count="4">
    <mergeCell ref="A1:F1"/>
    <mergeCell ref="A2:F2"/>
    <mergeCell ref="A3:F3"/>
    <mergeCell ref="A4:F4"/>
  </mergeCells>
  <printOptions horizontalCentered="1"/>
  <pageMargins left="0.3" right="0.3" top="0.5" bottom="0.5" header="0.3" footer="0.3"/>
  <pageSetup paperSize="9" scale="80"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90"/>
  <sheetViews>
    <sheetView workbookViewId="0">
      <pane xSplit="2" ySplit="9" topLeftCell="C22" activePane="bottomRight" state="frozen"/>
      <selection pane="topRight" activeCell="C1" sqref="C1"/>
      <selection pane="bottomLeft" activeCell="A10" sqref="A10"/>
      <selection pane="bottomRight" activeCell="I23" sqref="I23"/>
    </sheetView>
  </sheetViews>
  <sheetFormatPr defaultRowHeight="15.75"/>
  <cols>
    <col min="1" max="1" width="3.625" customWidth="1"/>
    <col min="2" max="2" width="19.875" customWidth="1"/>
    <col min="3" max="3" width="8" customWidth="1"/>
    <col min="4" max="4" width="6.125" customWidth="1"/>
    <col min="5" max="5" width="7.75" customWidth="1"/>
    <col min="6" max="6" width="5.375" customWidth="1"/>
    <col min="7" max="7" width="5.25" customWidth="1"/>
    <col min="8" max="8" width="4.375" customWidth="1"/>
    <col min="9" max="9" width="30.75" customWidth="1"/>
  </cols>
  <sheetData>
    <row r="1" spans="1:9">
      <c r="A1" s="1233" t="s">
        <v>174</v>
      </c>
      <c r="B1" s="1233"/>
      <c r="C1" s="1233"/>
      <c r="D1" s="1233"/>
      <c r="E1" s="1233"/>
      <c r="F1" s="1233"/>
      <c r="G1" s="1233"/>
      <c r="H1" s="1233"/>
      <c r="I1" s="1233"/>
    </row>
    <row r="2" spans="1:9">
      <c r="A2" s="1234" t="s">
        <v>73</v>
      </c>
      <c r="B2" s="1234"/>
      <c r="C2" s="1234"/>
      <c r="D2" s="1234"/>
      <c r="E2" s="1234"/>
      <c r="F2" s="1234"/>
      <c r="G2" s="1234"/>
      <c r="H2" s="1234"/>
      <c r="I2" s="1234"/>
    </row>
    <row r="3" spans="1:9" ht="9.75" customHeight="1">
      <c r="A3" s="1234" t="s">
        <v>160</v>
      </c>
      <c r="B3" s="1234"/>
      <c r="C3" s="1234"/>
      <c r="D3" s="1234"/>
      <c r="E3" s="1234"/>
      <c r="F3" s="1234"/>
      <c r="G3" s="1234"/>
      <c r="H3" s="1234"/>
      <c r="I3" s="1234"/>
    </row>
    <row r="5" spans="1:9" ht="20.25" customHeight="1">
      <c r="A5" s="1235" t="s">
        <v>168</v>
      </c>
      <c r="B5" s="1235" t="s">
        <v>175</v>
      </c>
      <c r="C5" s="1235" t="s">
        <v>176</v>
      </c>
      <c r="D5" s="1235" t="s">
        <v>212</v>
      </c>
      <c r="E5" s="1235" t="s">
        <v>211</v>
      </c>
      <c r="F5" s="1235"/>
      <c r="G5" s="1235"/>
      <c r="H5" s="1235"/>
      <c r="I5" s="1235"/>
    </row>
    <row r="6" spans="1:9" ht="15.75" customHeight="1">
      <c r="A6" s="1235"/>
      <c r="B6" s="1235"/>
      <c r="C6" s="1235"/>
      <c r="D6" s="1235"/>
      <c r="E6" s="1235" t="s">
        <v>177</v>
      </c>
      <c r="F6" s="1236" t="s">
        <v>59</v>
      </c>
      <c r="G6" s="1236"/>
      <c r="H6" s="1236"/>
      <c r="I6" s="1236"/>
    </row>
    <row r="7" spans="1:9" ht="94.5" customHeight="1">
      <c r="A7" s="1235"/>
      <c r="B7" s="1235"/>
      <c r="C7" s="1235"/>
      <c r="D7" s="1235"/>
      <c r="E7" s="1235"/>
      <c r="F7" s="108" t="s">
        <v>182</v>
      </c>
      <c r="G7" s="108" t="s">
        <v>188</v>
      </c>
      <c r="H7" s="108" t="s">
        <v>189</v>
      </c>
      <c r="I7" s="108" t="s">
        <v>3</v>
      </c>
    </row>
    <row r="8" spans="1:9">
      <c r="A8" s="100">
        <v>1</v>
      </c>
      <c r="B8" s="100">
        <v>2</v>
      </c>
      <c r="C8" s="101" t="s">
        <v>178</v>
      </c>
      <c r="D8" s="102">
        <v>4</v>
      </c>
      <c r="E8" s="102" t="s">
        <v>179</v>
      </c>
      <c r="F8" s="100">
        <v>6</v>
      </c>
      <c r="G8" s="100">
        <v>7</v>
      </c>
      <c r="H8" s="100"/>
      <c r="I8" s="100">
        <v>8</v>
      </c>
    </row>
    <row r="9" spans="1:9" s="99" customFormat="1">
      <c r="A9" s="103"/>
      <c r="B9" s="103" t="s">
        <v>186</v>
      </c>
      <c r="C9" s="109">
        <f>D9+E9</f>
        <v>16</v>
      </c>
      <c r="D9" s="104">
        <f>SUM(D10:D39)</f>
        <v>1</v>
      </c>
      <c r="E9" s="110">
        <f t="shared" ref="E9:H9" si="0">SUM(E10:E39)</f>
        <v>15</v>
      </c>
      <c r="F9" s="103">
        <f t="shared" si="0"/>
        <v>10</v>
      </c>
      <c r="G9" s="103">
        <f t="shared" si="0"/>
        <v>5</v>
      </c>
      <c r="H9" s="103">
        <f t="shared" si="0"/>
        <v>5</v>
      </c>
      <c r="I9" s="103"/>
    </row>
    <row r="10" spans="1:9" s="96" customFormat="1">
      <c r="A10" s="105">
        <v>1</v>
      </c>
      <c r="B10" s="106" t="s">
        <v>119</v>
      </c>
      <c r="C10" s="105"/>
      <c r="D10" s="105"/>
      <c r="E10" s="105">
        <v>1</v>
      </c>
      <c r="F10" s="105">
        <v>1</v>
      </c>
      <c r="G10" s="105"/>
      <c r="H10" s="105"/>
      <c r="I10" s="107" t="s">
        <v>181</v>
      </c>
    </row>
    <row r="11" spans="1:9" s="96" customFormat="1" ht="31.5">
      <c r="A11" s="105">
        <v>2</v>
      </c>
      <c r="B11" s="106" t="s">
        <v>183</v>
      </c>
      <c r="C11" s="105"/>
      <c r="D11" s="105"/>
      <c r="E11" s="105">
        <v>1</v>
      </c>
      <c r="F11" s="105">
        <v>1</v>
      </c>
      <c r="G11" s="105"/>
      <c r="H11" s="105"/>
      <c r="I11" s="107" t="s">
        <v>180</v>
      </c>
    </row>
    <row r="12" spans="1:9" s="96" customFormat="1" ht="63">
      <c r="A12" s="105">
        <v>3</v>
      </c>
      <c r="B12" s="106" t="s">
        <v>184</v>
      </c>
      <c r="C12" s="105"/>
      <c r="D12" s="105"/>
      <c r="E12" s="105">
        <v>1</v>
      </c>
      <c r="F12" s="105"/>
      <c r="G12" s="105">
        <v>1</v>
      </c>
      <c r="H12" s="105"/>
      <c r="I12" s="107" t="s">
        <v>185</v>
      </c>
    </row>
    <row r="13" spans="1:9" s="96" customFormat="1" ht="63">
      <c r="A13" s="105">
        <v>4</v>
      </c>
      <c r="B13" s="106" t="s">
        <v>187</v>
      </c>
      <c r="C13" s="105"/>
      <c r="D13" s="105"/>
      <c r="E13" s="105">
        <v>1</v>
      </c>
      <c r="F13" s="105"/>
      <c r="G13" s="105"/>
      <c r="H13" s="105">
        <v>1</v>
      </c>
      <c r="I13" s="107" t="s">
        <v>217</v>
      </c>
    </row>
    <row r="14" spans="1:9" s="96" customFormat="1" ht="47.25">
      <c r="A14" s="105">
        <v>5</v>
      </c>
      <c r="B14" s="106" t="s">
        <v>190</v>
      </c>
      <c r="C14" s="105"/>
      <c r="D14" s="105"/>
      <c r="E14" s="105">
        <v>1</v>
      </c>
      <c r="F14" s="105"/>
      <c r="G14" s="105"/>
      <c r="H14" s="105">
        <v>1</v>
      </c>
      <c r="I14" s="107" t="s">
        <v>191</v>
      </c>
    </row>
    <row r="15" spans="1:9" s="96" customFormat="1" ht="47.25">
      <c r="A15" s="105">
        <v>6</v>
      </c>
      <c r="B15" s="106" t="s">
        <v>192</v>
      </c>
      <c r="C15" s="105"/>
      <c r="D15" s="105"/>
      <c r="E15" s="105">
        <v>1</v>
      </c>
      <c r="F15" s="105"/>
      <c r="G15" s="105">
        <v>1</v>
      </c>
      <c r="H15" s="105"/>
      <c r="I15" s="107" t="s">
        <v>193</v>
      </c>
    </row>
    <row r="16" spans="1:9" s="96" customFormat="1" ht="31.5">
      <c r="A16" s="105">
        <v>7</v>
      </c>
      <c r="B16" s="106" t="s">
        <v>194</v>
      </c>
      <c r="C16" s="105"/>
      <c r="D16" s="105"/>
      <c r="E16" s="105">
        <v>1</v>
      </c>
      <c r="F16" s="105">
        <v>1</v>
      </c>
      <c r="G16" s="105"/>
      <c r="H16" s="105"/>
      <c r="I16" s="107" t="s">
        <v>195</v>
      </c>
    </row>
    <row r="17" spans="1:9" s="96" customFormat="1" ht="47.25">
      <c r="A17" s="105">
        <v>8</v>
      </c>
      <c r="B17" s="106" t="s">
        <v>196</v>
      </c>
      <c r="C17" s="105"/>
      <c r="D17" s="105"/>
      <c r="E17" s="105">
        <v>1</v>
      </c>
      <c r="F17" s="105">
        <v>1</v>
      </c>
      <c r="G17" s="105"/>
      <c r="H17" s="105"/>
      <c r="I17" s="107" t="s">
        <v>198</v>
      </c>
    </row>
    <row r="18" spans="1:9" s="96" customFormat="1" ht="63">
      <c r="A18" s="105">
        <v>9</v>
      </c>
      <c r="B18" s="106" t="s">
        <v>197</v>
      </c>
      <c r="C18" s="105"/>
      <c r="D18" s="105"/>
      <c r="E18" s="105">
        <v>1</v>
      </c>
      <c r="F18" s="105"/>
      <c r="G18" s="105"/>
      <c r="H18" s="105">
        <v>1</v>
      </c>
      <c r="I18" s="107" t="s">
        <v>205</v>
      </c>
    </row>
    <row r="19" spans="1:9" s="96" customFormat="1" ht="31.5">
      <c r="A19" s="105">
        <v>10</v>
      </c>
      <c r="B19" s="106" t="s">
        <v>199</v>
      </c>
      <c r="C19" s="105"/>
      <c r="D19" s="105"/>
      <c r="E19" s="105">
        <v>1</v>
      </c>
      <c r="F19" s="105">
        <v>1</v>
      </c>
      <c r="G19" s="105"/>
      <c r="H19" s="105"/>
      <c r="I19" s="107" t="s">
        <v>200</v>
      </c>
    </row>
    <row r="20" spans="1:9" s="96" customFormat="1" ht="47.25">
      <c r="A20" s="105">
        <v>11</v>
      </c>
      <c r="B20" s="106" t="s">
        <v>201</v>
      </c>
      <c r="C20" s="105"/>
      <c r="D20" s="105"/>
      <c r="E20" s="105">
        <v>1</v>
      </c>
      <c r="F20" s="105"/>
      <c r="G20" s="105"/>
      <c r="H20" s="105"/>
      <c r="I20" s="107" t="s">
        <v>215</v>
      </c>
    </row>
    <row r="21" spans="1:9" s="96" customFormat="1" ht="63">
      <c r="A21" s="105">
        <v>12</v>
      </c>
      <c r="B21" s="106" t="s">
        <v>202</v>
      </c>
      <c r="C21" s="105"/>
      <c r="D21" s="105"/>
      <c r="E21" s="105">
        <v>1</v>
      </c>
      <c r="F21" s="105">
        <v>1</v>
      </c>
      <c r="G21" s="105"/>
      <c r="H21" s="105"/>
      <c r="I21" s="107" t="s">
        <v>203</v>
      </c>
    </row>
    <row r="22" spans="1:9" s="96" customFormat="1" ht="78.75">
      <c r="A22" s="105">
        <v>13</v>
      </c>
      <c r="B22" s="106" t="s">
        <v>204</v>
      </c>
      <c r="C22" s="105"/>
      <c r="D22" s="105"/>
      <c r="E22" s="105">
        <v>1</v>
      </c>
      <c r="F22" s="105"/>
      <c r="G22" s="105"/>
      <c r="H22" s="105">
        <v>1</v>
      </c>
      <c r="I22" s="107" t="s">
        <v>206</v>
      </c>
    </row>
    <row r="23" spans="1:9" s="96" customFormat="1" ht="47.25">
      <c r="A23" s="105">
        <v>14</v>
      </c>
      <c r="B23" s="106" t="s">
        <v>207</v>
      </c>
      <c r="C23" s="105"/>
      <c r="D23" s="105"/>
      <c r="E23" s="105">
        <v>1</v>
      </c>
      <c r="F23" s="105"/>
      <c r="G23" s="105">
        <v>1</v>
      </c>
      <c r="H23" s="105"/>
      <c r="I23" s="107" t="s">
        <v>208</v>
      </c>
    </row>
    <row r="24" spans="1:9" s="96" customFormat="1" ht="47.25">
      <c r="A24" s="105">
        <v>15</v>
      </c>
      <c r="B24" s="106" t="s">
        <v>209</v>
      </c>
      <c r="C24" s="105"/>
      <c r="D24" s="105"/>
      <c r="E24" s="105">
        <v>1</v>
      </c>
      <c r="F24" s="105"/>
      <c r="G24" s="105">
        <v>1</v>
      </c>
      <c r="H24" s="105"/>
      <c r="I24" s="107" t="s">
        <v>210</v>
      </c>
    </row>
    <row r="25" spans="1:9" s="96" customFormat="1" ht="31.5">
      <c r="A25" s="105">
        <v>16</v>
      </c>
      <c r="B25" s="106" t="s">
        <v>213</v>
      </c>
      <c r="C25" s="105"/>
      <c r="D25" s="105">
        <v>1</v>
      </c>
      <c r="E25" s="105"/>
      <c r="F25" s="105"/>
      <c r="G25" s="105"/>
      <c r="H25" s="105"/>
      <c r="I25" s="106" t="s">
        <v>214</v>
      </c>
    </row>
    <row r="26" spans="1:9" s="96" customFormat="1" ht="47.25">
      <c r="A26" s="105">
        <v>17</v>
      </c>
      <c r="B26" s="106" t="s">
        <v>142</v>
      </c>
      <c r="C26" s="105"/>
      <c r="D26" s="105"/>
      <c r="E26" s="105"/>
      <c r="F26" s="105">
        <v>1</v>
      </c>
      <c r="G26" s="105"/>
      <c r="H26" s="105"/>
      <c r="I26" s="106" t="s">
        <v>318</v>
      </c>
    </row>
    <row r="27" spans="1:9" s="96" customFormat="1" ht="31.5">
      <c r="A27" s="105">
        <v>18</v>
      </c>
      <c r="B27" s="105" t="s">
        <v>319</v>
      </c>
      <c r="C27" s="105"/>
      <c r="D27" s="105"/>
      <c r="E27" s="105"/>
      <c r="F27" s="105"/>
      <c r="G27" s="105">
        <v>1</v>
      </c>
      <c r="H27" s="105"/>
      <c r="I27" s="106" t="s">
        <v>320</v>
      </c>
    </row>
    <row r="28" spans="1:9" s="96" customFormat="1" ht="47.25">
      <c r="A28" s="105">
        <v>19</v>
      </c>
      <c r="B28" s="105" t="s">
        <v>321</v>
      </c>
      <c r="C28" s="105"/>
      <c r="D28" s="105"/>
      <c r="E28" s="105"/>
      <c r="F28" s="105">
        <v>1</v>
      </c>
      <c r="G28" s="105"/>
      <c r="H28" s="105"/>
      <c r="I28" s="106" t="s">
        <v>322</v>
      </c>
    </row>
    <row r="29" spans="1:9" s="96" customFormat="1">
      <c r="A29" s="105">
        <v>20</v>
      </c>
      <c r="B29" s="105" t="s">
        <v>92</v>
      </c>
      <c r="C29" s="105"/>
      <c r="D29" s="105"/>
      <c r="E29" s="105"/>
      <c r="F29" s="105"/>
      <c r="G29" s="105"/>
      <c r="H29" s="105"/>
      <c r="I29" s="106" t="s">
        <v>323</v>
      </c>
    </row>
    <row r="30" spans="1:9" s="96" customFormat="1" ht="31.5">
      <c r="A30" s="105">
        <v>21</v>
      </c>
      <c r="B30" s="105" t="s">
        <v>221</v>
      </c>
      <c r="C30" s="105"/>
      <c r="D30" s="105"/>
      <c r="E30" s="105"/>
      <c r="F30" s="105"/>
      <c r="G30" s="105"/>
      <c r="H30" s="105">
        <v>1</v>
      </c>
      <c r="I30" s="106" t="s">
        <v>324</v>
      </c>
    </row>
    <row r="31" spans="1:9" s="96" customFormat="1">
      <c r="A31" s="105">
        <v>22</v>
      </c>
      <c r="B31" s="106" t="s">
        <v>330</v>
      </c>
      <c r="C31" s="105"/>
      <c r="D31" s="105"/>
      <c r="E31" s="105"/>
      <c r="F31" s="105">
        <v>1</v>
      </c>
      <c r="G31" s="105"/>
      <c r="H31" s="105"/>
      <c r="I31" s="106" t="s">
        <v>331</v>
      </c>
    </row>
    <row r="32" spans="1:9" s="96" customFormat="1" ht="31.5">
      <c r="A32" s="105">
        <v>23</v>
      </c>
      <c r="B32" s="106" t="s">
        <v>332</v>
      </c>
      <c r="C32" s="105"/>
      <c r="D32" s="105"/>
      <c r="E32" s="105"/>
      <c r="F32" s="105">
        <v>1</v>
      </c>
      <c r="G32" s="105"/>
      <c r="H32" s="105"/>
      <c r="I32" s="106" t="s">
        <v>333</v>
      </c>
    </row>
    <row r="33" spans="1:9" s="96" customFormat="1">
      <c r="A33" s="105"/>
      <c r="B33" s="105"/>
      <c r="C33" s="105"/>
      <c r="D33" s="105"/>
      <c r="E33" s="105"/>
      <c r="F33" s="105"/>
      <c r="G33" s="105"/>
      <c r="H33" s="105"/>
      <c r="I33" s="106"/>
    </row>
    <row r="34" spans="1:9" s="96" customFormat="1">
      <c r="A34" s="105"/>
      <c r="B34" s="105"/>
      <c r="C34" s="105"/>
      <c r="D34" s="105"/>
      <c r="E34" s="105"/>
      <c r="F34" s="105"/>
      <c r="G34" s="105"/>
      <c r="H34" s="105"/>
      <c r="I34" s="106"/>
    </row>
    <row r="35" spans="1:9" s="96" customFormat="1">
      <c r="A35" s="105"/>
      <c r="B35" s="105"/>
      <c r="C35" s="105"/>
      <c r="D35" s="105"/>
      <c r="E35" s="105"/>
      <c r="F35" s="105"/>
      <c r="G35" s="105"/>
      <c r="H35" s="105"/>
      <c r="I35" s="106"/>
    </row>
    <row r="36" spans="1:9" s="96" customFormat="1">
      <c r="A36" s="105"/>
      <c r="B36" s="105"/>
      <c r="C36" s="105"/>
      <c r="D36" s="105"/>
      <c r="E36" s="105"/>
      <c r="F36" s="105"/>
      <c r="G36" s="105"/>
      <c r="H36" s="105"/>
      <c r="I36" s="106"/>
    </row>
    <row r="37" spans="1:9" s="96" customFormat="1">
      <c r="A37" s="105"/>
      <c r="B37" s="105"/>
      <c r="C37" s="105"/>
      <c r="D37" s="105"/>
      <c r="E37" s="105"/>
      <c r="F37" s="105"/>
      <c r="G37" s="105"/>
      <c r="H37" s="105"/>
      <c r="I37" s="105"/>
    </row>
    <row r="38" spans="1:9" s="96" customFormat="1">
      <c r="A38" s="105"/>
      <c r="B38" s="105"/>
      <c r="C38" s="105"/>
      <c r="D38" s="105"/>
      <c r="E38" s="105"/>
      <c r="F38" s="105"/>
      <c r="G38" s="105"/>
      <c r="H38" s="105"/>
      <c r="I38" s="105"/>
    </row>
    <row r="39" spans="1:9" s="96" customFormat="1">
      <c r="A39" s="105"/>
      <c r="B39" s="105"/>
      <c r="C39" s="105"/>
      <c r="D39" s="105"/>
      <c r="E39" s="105"/>
      <c r="F39" s="105"/>
      <c r="G39" s="105"/>
      <c r="H39" s="105"/>
      <c r="I39" s="105"/>
    </row>
    <row r="40" spans="1:9" s="96" customFormat="1">
      <c r="A40" s="105"/>
      <c r="B40" s="105"/>
      <c r="C40" s="105"/>
      <c r="D40" s="105"/>
      <c r="E40" s="105"/>
      <c r="F40" s="105"/>
      <c r="G40" s="105"/>
      <c r="H40" s="105"/>
      <c r="I40" s="105"/>
    </row>
    <row r="41" spans="1:9" s="96" customFormat="1"/>
    <row r="42" spans="1:9" s="96" customFormat="1"/>
    <row r="43" spans="1:9" s="96" customFormat="1"/>
    <row r="44" spans="1:9" s="96" customFormat="1"/>
    <row r="45" spans="1:9" s="96" customFormat="1"/>
    <row r="46" spans="1:9" s="96" customFormat="1"/>
    <row r="47" spans="1:9" s="96" customFormat="1"/>
    <row r="48" spans="1:9" s="96" customFormat="1"/>
    <row r="49" s="96" customFormat="1"/>
    <row r="50" s="96" customFormat="1"/>
    <row r="51" s="96" customFormat="1"/>
    <row r="52" s="96" customFormat="1"/>
    <row r="53" s="96" customFormat="1"/>
    <row r="54" s="96" customFormat="1"/>
    <row r="55" s="96" customFormat="1"/>
    <row r="56" s="96" customFormat="1"/>
    <row r="57" s="96" customFormat="1"/>
    <row r="58" s="96" customFormat="1"/>
    <row r="59" s="96" customFormat="1"/>
    <row r="60" s="96" customFormat="1"/>
    <row r="61" s="96" customFormat="1"/>
    <row r="62" s="96" customFormat="1"/>
    <row r="63" s="96" customFormat="1"/>
    <row r="64" s="96" customFormat="1"/>
    <row r="65" s="96" customFormat="1"/>
    <row r="66" s="96" customFormat="1"/>
    <row r="67" s="96" customFormat="1"/>
    <row r="68" s="96" customFormat="1"/>
    <row r="69" s="96" customFormat="1"/>
    <row r="70" s="96" customFormat="1"/>
    <row r="71" s="96" customFormat="1"/>
    <row r="72" s="96" customFormat="1"/>
    <row r="73" s="96" customFormat="1"/>
    <row r="74" s="96" customFormat="1"/>
    <row r="75" s="96" customFormat="1"/>
    <row r="76" s="96" customFormat="1"/>
    <row r="77" s="96" customFormat="1"/>
    <row r="78" s="96" customFormat="1"/>
    <row r="79" s="96" customFormat="1"/>
    <row r="80" s="96" customFormat="1"/>
    <row r="81" s="96" customFormat="1"/>
    <row r="82" s="96" customFormat="1"/>
    <row r="83" s="96" customFormat="1"/>
    <row r="84" s="96" customFormat="1"/>
    <row r="85" s="96" customFormat="1"/>
    <row r="86" s="96" customFormat="1"/>
    <row r="87" s="96" customFormat="1"/>
    <row r="88" s="96" customFormat="1"/>
    <row r="89" s="96" customFormat="1"/>
    <row r="90" s="96" customFormat="1"/>
    <row r="91" s="96" customFormat="1"/>
    <row r="92" s="96" customFormat="1"/>
    <row r="93" s="96" customFormat="1"/>
    <row r="94" s="96" customFormat="1"/>
    <row r="95" s="96" customFormat="1"/>
    <row r="96" s="96" customFormat="1"/>
    <row r="97" s="96" customFormat="1"/>
    <row r="98" s="96" customFormat="1"/>
    <row r="99" s="96" customFormat="1"/>
    <row r="100" s="96" customFormat="1"/>
    <row r="101" s="96" customFormat="1"/>
    <row r="102" s="96" customFormat="1"/>
    <row r="103" s="96" customFormat="1"/>
    <row r="104" s="96" customFormat="1"/>
    <row r="105" s="96" customFormat="1"/>
    <row r="106" s="96" customFormat="1"/>
    <row r="107" s="96" customFormat="1"/>
    <row r="108" s="96" customFormat="1"/>
    <row r="109" s="96" customFormat="1"/>
    <row r="110" s="96" customFormat="1"/>
    <row r="111" s="96" customFormat="1"/>
    <row r="112" s="96" customFormat="1"/>
    <row r="113" s="96" customFormat="1"/>
    <row r="114" s="96" customFormat="1"/>
    <row r="115" s="96" customFormat="1"/>
    <row r="116" s="96" customFormat="1"/>
    <row r="117" s="96" customFormat="1"/>
    <row r="118" s="96" customFormat="1"/>
    <row r="119" s="96" customFormat="1"/>
    <row r="120" s="96" customFormat="1"/>
    <row r="121" s="96" customFormat="1"/>
    <row r="122" s="96" customFormat="1"/>
    <row r="123" s="96" customFormat="1"/>
    <row r="124" s="96" customFormat="1"/>
    <row r="125" s="96" customFormat="1"/>
    <row r="126" s="96" customFormat="1"/>
    <row r="127" s="96" customFormat="1"/>
    <row r="128" s="96" customFormat="1"/>
    <row r="129" s="96" customFormat="1"/>
    <row r="130" s="96" customFormat="1"/>
    <row r="131" s="96" customFormat="1"/>
    <row r="132" s="96" customFormat="1"/>
    <row r="133" s="96" customFormat="1"/>
    <row r="134" s="96" customFormat="1"/>
    <row r="135" s="96" customFormat="1"/>
    <row r="136" s="96" customFormat="1"/>
    <row r="137" s="96" customFormat="1"/>
    <row r="138" s="96" customFormat="1"/>
    <row r="139" s="96" customFormat="1"/>
    <row r="140" s="96" customFormat="1"/>
    <row r="141" s="96" customFormat="1"/>
    <row r="142" s="96" customFormat="1"/>
    <row r="143" s="96" customFormat="1"/>
    <row r="144" s="96" customFormat="1"/>
    <row r="145" s="96" customFormat="1"/>
    <row r="146" s="96" customFormat="1"/>
    <row r="147" s="96" customFormat="1"/>
    <row r="148" s="96" customFormat="1"/>
    <row r="149" s="96" customFormat="1"/>
    <row r="150" s="96" customFormat="1"/>
    <row r="151" s="96" customFormat="1"/>
    <row r="152" s="96" customFormat="1"/>
    <row r="153" s="96" customFormat="1"/>
    <row r="154" s="96" customFormat="1"/>
    <row r="155" s="96" customFormat="1"/>
    <row r="156" s="96" customFormat="1"/>
    <row r="157" s="96" customFormat="1"/>
    <row r="158" s="96" customFormat="1"/>
    <row r="159" s="96" customFormat="1"/>
    <row r="160" s="96" customFormat="1"/>
    <row r="161" s="96" customFormat="1"/>
    <row r="162" s="96" customFormat="1"/>
    <row r="163" s="96" customFormat="1"/>
    <row r="164" s="96" customFormat="1"/>
    <row r="165" s="96" customFormat="1"/>
    <row r="166" s="96" customFormat="1"/>
    <row r="167" s="96" customFormat="1"/>
    <row r="168" s="96" customFormat="1"/>
    <row r="169" s="96" customFormat="1"/>
    <row r="170" s="96" customFormat="1"/>
    <row r="171" s="96" customFormat="1"/>
    <row r="172" s="96" customFormat="1"/>
    <row r="173" s="96" customFormat="1"/>
    <row r="174" s="96" customFormat="1"/>
    <row r="175" s="96" customFormat="1"/>
    <row r="176" s="96" customFormat="1"/>
    <row r="177" s="96" customFormat="1"/>
    <row r="178" s="96" customFormat="1"/>
    <row r="179" s="96" customFormat="1"/>
    <row r="180" s="96" customFormat="1"/>
    <row r="181" s="96" customFormat="1"/>
    <row r="182" s="96" customFormat="1"/>
    <row r="183" s="96" customFormat="1"/>
    <row r="184" s="96" customFormat="1"/>
    <row r="185" s="96" customFormat="1"/>
    <row r="186" s="96" customFormat="1"/>
    <row r="187" s="96" customFormat="1"/>
    <row r="188" s="96" customFormat="1"/>
    <row r="189" s="96" customFormat="1"/>
    <row r="190" s="96" customFormat="1"/>
  </sheetData>
  <mergeCells count="10">
    <mergeCell ref="A1:I1"/>
    <mergeCell ref="A2:I2"/>
    <mergeCell ref="A3:I3"/>
    <mergeCell ref="A5:A7"/>
    <mergeCell ref="B5:B7"/>
    <mergeCell ref="C5:C7"/>
    <mergeCell ref="D5:D7"/>
    <mergeCell ref="F6:I6"/>
    <mergeCell ref="E6:E7"/>
    <mergeCell ref="E5:I5"/>
  </mergeCells>
  <printOptions horizontalCentered="1"/>
  <pageMargins left="0.3" right="0.3" top="0.6" bottom="0.6"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workbookViewId="0">
      <selection activeCell="B24" sqref="B24"/>
    </sheetView>
  </sheetViews>
  <sheetFormatPr defaultRowHeight="15.75"/>
  <cols>
    <col min="1" max="1" width="5.75" customWidth="1"/>
    <col min="2" max="2" width="23.875" customWidth="1"/>
    <col min="3" max="5" width="13.875" hidden="1" customWidth="1"/>
    <col min="6" max="6" width="8" hidden="1" customWidth="1"/>
    <col min="7" max="7" width="8.75" hidden="1" customWidth="1"/>
    <col min="8" max="8" width="5.625" customWidth="1"/>
    <col min="9" max="9" width="13.5" customWidth="1"/>
    <col min="10" max="10" width="13.375" hidden="1" customWidth="1"/>
    <col min="11" max="11" width="12.5" hidden="1" customWidth="1"/>
    <col min="12" max="12" width="9.375" hidden="1" customWidth="1"/>
    <col min="13" max="13" width="6.75" hidden="1" customWidth="1"/>
    <col min="14" max="14" width="4.5" customWidth="1"/>
    <col min="15" max="15" width="19.875" customWidth="1"/>
    <col min="16" max="16" width="10.625" hidden="1" customWidth="1"/>
    <col min="17" max="18" width="0" hidden="1" customWidth="1"/>
  </cols>
  <sheetData>
    <row r="1" spans="1:19">
      <c r="A1" s="1233" t="s">
        <v>159</v>
      </c>
      <c r="B1" s="1233"/>
      <c r="C1" s="1233"/>
      <c r="D1" s="1233"/>
      <c r="E1" s="1233"/>
      <c r="F1" s="1233"/>
      <c r="G1" s="1233"/>
      <c r="H1" s="1233"/>
      <c r="I1" s="1233"/>
      <c r="J1" s="1233"/>
      <c r="K1" s="1233"/>
      <c r="L1" s="1233"/>
      <c r="M1" s="1233"/>
      <c r="N1" s="1233"/>
      <c r="O1" s="1233"/>
    </row>
    <row r="2" spans="1:19">
      <c r="A2" s="1233" t="s">
        <v>160</v>
      </c>
      <c r="B2" s="1233"/>
      <c r="C2" s="1233"/>
      <c r="D2" s="1233"/>
      <c r="E2" s="1233"/>
      <c r="F2" s="1233"/>
      <c r="G2" s="1233"/>
      <c r="H2" s="1233"/>
      <c r="I2" s="1233"/>
      <c r="J2" s="1233"/>
      <c r="K2" s="1233"/>
      <c r="L2" s="1233"/>
      <c r="M2" s="1233"/>
      <c r="N2" s="1233"/>
      <c r="O2" s="1233"/>
    </row>
    <row r="4" spans="1:19" hidden="1">
      <c r="B4" s="1237" t="s">
        <v>154</v>
      </c>
      <c r="C4" s="1237"/>
      <c r="D4" s="1238" t="s">
        <v>153</v>
      </c>
      <c r="E4" s="1238"/>
      <c r="F4" s="1238"/>
      <c r="G4" s="1238"/>
      <c r="I4" s="1237" t="s">
        <v>154</v>
      </c>
      <c r="J4" s="1237"/>
      <c r="K4" s="89" t="s">
        <v>153</v>
      </c>
      <c r="L4" s="89"/>
      <c r="M4" s="89"/>
      <c r="O4" s="1237" t="s">
        <v>154</v>
      </c>
      <c r="P4" s="1237"/>
      <c r="Q4" s="89" t="s">
        <v>153</v>
      </c>
      <c r="R4" s="89"/>
      <c r="S4" s="89"/>
    </row>
    <row r="5" spans="1:19" hidden="1">
      <c r="B5" s="92" t="s">
        <v>150</v>
      </c>
      <c r="C5" s="92" t="s">
        <v>151</v>
      </c>
      <c r="D5" s="88" t="s">
        <v>150</v>
      </c>
      <c r="E5" s="88" t="s">
        <v>151</v>
      </c>
      <c r="F5" s="88" t="s">
        <v>155</v>
      </c>
      <c r="G5" s="88" t="s">
        <v>156</v>
      </c>
      <c r="I5" s="92" t="s">
        <v>150</v>
      </c>
      <c r="J5" s="92" t="s">
        <v>151</v>
      </c>
      <c r="K5" s="88" t="s">
        <v>150</v>
      </c>
      <c r="L5" s="92"/>
      <c r="M5" s="92"/>
      <c r="O5" s="92" t="s">
        <v>150</v>
      </c>
      <c r="P5" s="92" t="s">
        <v>151</v>
      </c>
      <c r="Q5" s="88" t="s">
        <v>150</v>
      </c>
      <c r="R5" s="92"/>
      <c r="S5" s="92"/>
    </row>
    <row r="6" spans="1:19" s="96" customFormat="1" ht="28.5">
      <c r="A6" s="87">
        <v>1</v>
      </c>
      <c r="B6" s="97" t="s">
        <v>111</v>
      </c>
      <c r="C6" s="94" t="s">
        <v>111</v>
      </c>
      <c r="D6" s="94"/>
      <c r="E6" s="94"/>
      <c r="F6" s="94"/>
      <c r="G6" s="97"/>
      <c r="H6" s="87">
        <v>1</v>
      </c>
      <c r="I6" s="97" t="s">
        <v>112</v>
      </c>
      <c r="J6" s="90" t="s">
        <v>112</v>
      </c>
      <c r="K6" s="97"/>
      <c r="L6" s="97"/>
      <c r="M6" s="97"/>
      <c r="N6" s="87">
        <v>1</v>
      </c>
      <c r="O6" s="97" t="s">
        <v>113</v>
      </c>
      <c r="P6" s="90" t="s">
        <v>113</v>
      </c>
      <c r="Q6" s="91" t="s">
        <v>113</v>
      </c>
    </row>
    <row r="7" spans="1:19" s="96" customFormat="1" ht="42.75">
      <c r="A7" s="87">
        <v>2</v>
      </c>
      <c r="B7" s="97" t="s">
        <v>114</v>
      </c>
      <c r="C7" s="94" t="s">
        <v>114</v>
      </c>
      <c r="D7" s="94"/>
      <c r="E7" s="94"/>
      <c r="F7" s="94"/>
      <c r="G7" s="97"/>
      <c r="H7" s="87">
        <v>2</v>
      </c>
      <c r="I7" s="97" t="s">
        <v>115</v>
      </c>
      <c r="J7" s="90" t="s">
        <v>152</v>
      </c>
      <c r="K7" s="97"/>
      <c r="L7" s="97"/>
      <c r="M7" s="97"/>
      <c r="N7" s="87">
        <v>2</v>
      </c>
      <c r="O7" s="97" t="s">
        <v>116</v>
      </c>
      <c r="P7" s="90" t="s">
        <v>116</v>
      </c>
    </row>
    <row r="8" spans="1:19" s="96" customFormat="1" ht="28.5">
      <c r="A8" s="87">
        <v>3</v>
      </c>
      <c r="B8" s="97" t="s">
        <v>92</v>
      </c>
      <c r="C8" s="94" t="s">
        <v>92</v>
      </c>
      <c r="D8" s="94"/>
      <c r="E8" s="97" t="s">
        <v>92</v>
      </c>
      <c r="F8" s="94"/>
      <c r="G8" s="97"/>
      <c r="H8" s="87">
        <v>3</v>
      </c>
      <c r="I8" s="97" t="s">
        <v>117</v>
      </c>
      <c r="K8" s="97" t="s">
        <v>117</v>
      </c>
      <c r="L8" s="97"/>
      <c r="M8" s="97"/>
      <c r="N8" s="87">
        <v>3</v>
      </c>
      <c r="O8" s="97" t="s">
        <v>118</v>
      </c>
      <c r="P8" s="90" t="s">
        <v>118</v>
      </c>
    </row>
    <row r="9" spans="1:19" s="96" customFormat="1">
      <c r="A9" s="87">
        <v>4</v>
      </c>
      <c r="B9" s="97" t="s">
        <v>119</v>
      </c>
      <c r="C9" s="94" t="s">
        <v>119</v>
      </c>
      <c r="D9" s="94"/>
      <c r="E9" s="94"/>
      <c r="F9" s="94"/>
      <c r="G9" s="97"/>
      <c r="H9" s="87">
        <v>4</v>
      </c>
      <c r="I9" s="97" t="s">
        <v>120</v>
      </c>
      <c r="J9" s="90" t="s">
        <v>120</v>
      </c>
      <c r="K9" s="97" t="s">
        <v>120</v>
      </c>
      <c r="L9" s="97"/>
      <c r="M9" s="97"/>
      <c r="N9" s="95"/>
      <c r="O9" s="95"/>
    </row>
    <row r="10" spans="1:19" s="96" customFormat="1">
      <c r="A10" s="87">
        <v>5</v>
      </c>
      <c r="B10" s="97" t="s">
        <v>121</v>
      </c>
      <c r="C10" s="94" t="s">
        <v>121</v>
      </c>
      <c r="D10" s="94"/>
      <c r="E10" s="94"/>
      <c r="F10" s="94"/>
      <c r="G10" s="97"/>
      <c r="H10" s="87">
        <v>5</v>
      </c>
      <c r="I10" s="97" t="s">
        <v>122</v>
      </c>
      <c r="J10" s="90" t="s">
        <v>122</v>
      </c>
      <c r="K10" s="97"/>
      <c r="L10" s="97"/>
      <c r="M10" s="97"/>
      <c r="N10" s="95"/>
      <c r="O10" s="95"/>
    </row>
    <row r="11" spans="1:19" s="96" customFormat="1" ht="18" customHeight="1">
      <c r="A11" s="87">
        <v>6</v>
      </c>
      <c r="B11" s="97" t="s">
        <v>123</v>
      </c>
      <c r="C11" s="94" t="s">
        <v>123</v>
      </c>
      <c r="D11" s="94"/>
      <c r="E11" s="97" t="s">
        <v>123</v>
      </c>
      <c r="F11" s="94"/>
      <c r="G11" s="97"/>
      <c r="H11" s="87">
        <v>6</v>
      </c>
      <c r="I11" s="97" t="s">
        <v>124</v>
      </c>
      <c r="J11" s="90" t="s">
        <v>124</v>
      </c>
      <c r="K11" s="97"/>
      <c r="L11" s="97"/>
      <c r="M11" s="97"/>
      <c r="N11" s="95"/>
      <c r="O11" s="95"/>
    </row>
    <row r="12" spans="1:19" s="96" customFormat="1" ht="28.5">
      <c r="A12" s="87">
        <v>7</v>
      </c>
      <c r="B12" s="97" t="s">
        <v>125</v>
      </c>
      <c r="F12" s="97" t="s">
        <v>125</v>
      </c>
      <c r="G12" s="97" t="s">
        <v>125</v>
      </c>
      <c r="H12" s="87">
        <v>7</v>
      </c>
      <c r="I12" s="97" t="s">
        <v>126</v>
      </c>
      <c r="J12" s="90" t="s">
        <v>126</v>
      </c>
      <c r="K12" s="97"/>
      <c r="L12" s="97"/>
      <c r="M12" s="97"/>
      <c r="N12" s="95"/>
      <c r="O12" s="95"/>
    </row>
    <row r="13" spans="1:19" s="96" customFormat="1">
      <c r="A13" s="87">
        <v>8</v>
      </c>
      <c r="B13" s="97" t="s">
        <v>127</v>
      </c>
      <c r="G13" s="97"/>
      <c r="H13" s="87">
        <v>8</v>
      </c>
      <c r="I13" s="97" t="s">
        <v>128</v>
      </c>
      <c r="J13" s="90" t="s">
        <v>128</v>
      </c>
      <c r="K13" s="97"/>
      <c r="L13" s="97"/>
      <c r="M13" s="97"/>
      <c r="N13" s="95"/>
      <c r="O13" s="95"/>
    </row>
    <row r="14" spans="1:19" s="96" customFormat="1">
      <c r="A14" s="87">
        <v>9</v>
      </c>
      <c r="B14" s="97" t="s">
        <v>129</v>
      </c>
      <c r="G14" s="97"/>
      <c r="H14" s="87">
        <v>9</v>
      </c>
      <c r="I14" s="97" t="s">
        <v>130</v>
      </c>
      <c r="J14" s="90" t="s">
        <v>130</v>
      </c>
      <c r="K14" s="97" t="s">
        <v>130</v>
      </c>
      <c r="L14" s="97"/>
      <c r="M14" s="97"/>
      <c r="N14" s="95"/>
      <c r="O14" s="95"/>
    </row>
    <row r="15" spans="1:19" s="96" customFormat="1">
      <c r="A15" s="87">
        <v>10</v>
      </c>
      <c r="B15" s="97" t="s">
        <v>131</v>
      </c>
      <c r="G15" s="97"/>
      <c r="H15" s="87">
        <v>10</v>
      </c>
      <c r="I15" s="97" t="s">
        <v>132</v>
      </c>
      <c r="J15" s="90" t="s">
        <v>132</v>
      </c>
      <c r="K15" s="97" t="s">
        <v>132</v>
      </c>
      <c r="L15" s="97"/>
      <c r="M15" s="97"/>
      <c r="N15" s="95"/>
      <c r="O15" s="95"/>
    </row>
    <row r="16" spans="1:19" s="96" customFormat="1">
      <c r="A16" s="87">
        <v>11</v>
      </c>
      <c r="B16" s="97" t="s">
        <v>133</v>
      </c>
      <c r="G16" s="97"/>
      <c r="H16" s="87">
        <v>11</v>
      </c>
      <c r="I16" s="97" t="s">
        <v>134</v>
      </c>
      <c r="K16" s="97" t="s">
        <v>134</v>
      </c>
      <c r="L16" s="97"/>
      <c r="M16" s="97"/>
      <c r="N16" s="95"/>
      <c r="O16" s="95"/>
    </row>
    <row r="17" spans="1:15" s="96" customFormat="1">
      <c r="A17" s="87">
        <v>12</v>
      </c>
      <c r="B17" s="97" t="s">
        <v>135</v>
      </c>
      <c r="C17" s="93" t="s">
        <v>135</v>
      </c>
      <c r="D17" s="93"/>
      <c r="E17" s="93"/>
      <c r="F17" s="93"/>
      <c r="G17" s="97"/>
      <c r="H17" s="87">
        <v>12</v>
      </c>
      <c r="I17" s="97" t="s">
        <v>136</v>
      </c>
      <c r="J17" s="90" t="s">
        <v>136</v>
      </c>
      <c r="K17" s="97" t="s">
        <v>136</v>
      </c>
      <c r="L17" s="97"/>
      <c r="M17" s="97"/>
      <c r="N17" s="95"/>
      <c r="O17" s="95"/>
    </row>
    <row r="18" spans="1:15" s="96" customFormat="1">
      <c r="A18" s="87">
        <v>13</v>
      </c>
      <c r="B18" s="97" t="s">
        <v>137</v>
      </c>
      <c r="C18" s="93" t="s">
        <v>137</v>
      </c>
      <c r="D18" s="93"/>
      <c r="E18" s="93"/>
      <c r="F18" s="93"/>
      <c r="G18" s="97"/>
      <c r="H18" s="95"/>
      <c r="I18" s="95"/>
      <c r="J18" s="95"/>
      <c r="K18" s="95"/>
      <c r="L18" s="95"/>
      <c r="M18" s="95"/>
      <c r="N18" s="95"/>
      <c r="O18" s="95"/>
    </row>
    <row r="19" spans="1:15" s="96" customFormat="1">
      <c r="A19" s="87">
        <v>14</v>
      </c>
      <c r="B19" s="97" t="s">
        <v>138</v>
      </c>
      <c r="G19" s="97"/>
      <c r="H19" s="95"/>
      <c r="I19" s="95"/>
      <c r="J19" s="95"/>
      <c r="K19" s="95"/>
      <c r="L19" s="95"/>
      <c r="M19" s="95"/>
      <c r="N19" s="95"/>
      <c r="O19" s="95"/>
    </row>
    <row r="20" spans="1:15" s="96" customFormat="1">
      <c r="A20" s="87">
        <v>15</v>
      </c>
      <c r="B20" s="97" t="s">
        <v>139</v>
      </c>
      <c r="G20" s="97"/>
      <c r="H20" s="98"/>
      <c r="I20" s="97"/>
      <c r="J20" s="97"/>
      <c r="K20" s="97"/>
      <c r="L20" s="97"/>
      <c r="M20" s="97"/>
      <c r="N20" s="98"/>
      <c r="O20" s="97"/>
    </row>
    <row r="21" spans="1:15" s="96" customFormat="1">
      <c r="A21" s="87">
        <v>16</v>
      </c>
      <c r="B21" s="97" t="s">
        <v>140</v>
      </c>
      <c r="C21" s="93" t="s">
        <v>140</v>
      </c>
      <c r="D21" s="93"/>
      <c r="E21" s="93"/>
      <c r="F21" s="93"/>
      <c r="G21" s="97"/>
      <c r="H21" s="98"/>
      <c r="I21" s="97"/>
      <c r="J21" s="97"/>
      <c r="K21" s="97"/>
      <c r="L21" s="97"/>
      <c r="M21" s="97"/>
      <c r="N21" s="98"/>
      <c r="O21" s="97"/>
    </row>
    <row r="22" spans="1:15" s="96" customFormat="1">
      <c r="A22" s="87">
        <v>17</v>
      </c>
      <c r="B22" s="97" t="s">
        <v>87</v>
      </c>
      <c r="G22" s="97"/>
      <c r="H22" s="98"/>
      <c r="I22" s="97"/>
      <c r="J22" s="97"/>
      <c r="K22" s="97"/>
      <c r="L22" s="97"/>
      <c r="M22" s="97"/>
      <c r="N22" s="98"/>
      <c r="O22" s="97"/>
    </row>
    <row r="23" spans="1:15" s="96" customFormat="1">
      <c r="A23" s="87">
        <v>18</v>
      </c>
      <c r="B23" s="97" t="s">
        <v>141</v>
      </c>
      <c r="C23" s="93" t="s">
        <v>141</v>
      </c>
      <c r="D23" s="93"/>
      <c r="E23" s="93"/>
      <c r="F23" s="93"/>
      <c r="G23" s="97"/>
      <c r="H23" s="98"/>
      <c r="I23" s="97"/>
      <c r="J23" s="97"/>
      <c r="K23" s="97"/>
      <c r="L23" s="97"/>
      <c r="M23" s="97"/>
      <c r="N23" s="98"/>
      <c r="O23" s="97"/>
    </row>
    <row r="24" spans="1:15" s="96" customFormat="1">
      <c r="A24" s="87">
        <v>19</v>
      </c>
      <c r="B24" s="97" t="s">
        <v>142</v>
      </c>
      <c r="G24" s="97"/>
      <c r="H24" s="98"/>
      <c r="I24" s="97"/>
      <c r="J24" s="97"/>
      <c r="K24" s="97"/>
      <c r="L24" s="97"/>
      <c r="M24" s="97"/>
      <c r="N24" s="98"/>
      <c r="O24" s="97"/>
    </row>
    <row r="25" spans="1:15" s="96" customFormat="1">
      <c r="A25" s="87">
        <v>20</v>
      </c>
      <c r="B25" s="97" t="s">
        <v>143</v>
      </c>
      <c r="G25" s="97"/>
      <c r="H25" s="98"/>
      <c r="I25" s="97"/>
      <c r="J25" s="97"/>
      <c r="K25" s="97"/>
      <c r="L25" s="97"/>
      <c r="M25" s="97"/>
      <c r="N25" s="98"/>
      <c r="O25" s="97"/>
    </row>
    <row r="26" spans="1:15" s="96" customFormat="1" ht="33.75" customHeight="1">
      <c r="A26" s="87">
        <v>21</v>
      </c>
      <c r="B26" s="97" t="s">
        <v>144</v>
      </c>
      <c r="C26" s="93" t="s">
        <v>144</v>
      </c>
      <c r="D26" s="97" t="s">
        <v>144</v>
      </c>
      <c r="E26" s="93" t="s">
        <v>144</v>
      </c>
      <c r="F26" s="93"/>
      <c r="G26" s="97"/>
      <c r="H26" s="95"/>
      <c r="I26" s="95"/>
      <c r="J26" s="95"/>
      <c r="K26" s="95"/>
      <c r="L26" s="95"/>
      <c r="M26" s="95"/>
      <c r="N26" s="95"/>
      <c r="O26" s="95"/>
    </row>
    <row r="27" spans="1:15" s="96" customFormat="1" ht="34.5" customHeight="1">
      <c r="A27" s="87">
        <v>22</v>
      </c>
      <c r="B27" s="97" t="s">
        <v>145</v>
      </c>
      <c r="C27" s="93" t="s">
        <v>145</v>
      </c>
      <c r="D27" s="93"/>
      <c r="E27" s="93"/>
      <c r="F27" s="93"/>
      <c r="G27" s="97"/>
      <c r="H27" s="95"/>
      <c r="I27" s="95"/>
      <c r="J27" s="95"/>
      <c r="K27" s="95"/>
      <c r="L27" s="95"/>
      <c r="M27" s="95"/>
      <c r="N27" s="95"/>
      <c r="O27" s="95"/>
    </row>
    <row r="28" spans="1:15" s="96" customFormat="1">
      <c r="A28" s="87">
        <v>23</v>
      </c>
      <c r="B28" s="97" t="s">
        <v>146</v>
      </c>
      <c r="G28" s="97"/>
      <c r="H28" s="98"/>
      <c r="I28" s="97"/>
      <c r="J28" s="97"/>
      <c r="K28" s="97"/>
      <c r="L28" s="97"/>
      <c r="M28" s="97"/>
      <c r="N28" s="98"/>
      <c r="O28" s="97"/>
    </row>
    <row r="29" spans="1:15" s="96" customFormat="1" ht="28.5">
      <c r="A29" s="87">
        <v>24</v>
      </c>
      <c r="B29" s="97" t="s">
        <v>147</v>
      </c>
      <c r="C29" s="97"/>
      <c r="D29" s="97"/>
      <c r="E29" s="97"/>
      <c r="F29" s="97"/>
      <c r="G29" s="97"/>
      <c r="H29" s="98"/>
      <c r="I29" s="97"/>
      <c r="J29" s="97"/>
      <c r="K29" s="97"/>
      <c r="L29" s="97"/>
      <c r="M29" s="97"/>
      <c r="N29" s="98"/>
      <c r="O29" s="97"/>
    </row>
    <row r="30" spans="1:15" s="96" customFormat="1" ht="16.5" customHeight="1">
      <c r="A30" s="87">
        <v>25</v>
      </c>
      <c r="B30" s="97" t="s">
        <v>148</v>
      </c>
      <c r="C30" s="93" t="s">
        <v>148</v>
      </c>
      <c r="D30" s="93"/>
      <c r="E30" s="93"/>
      <c r="F30" s="93"/>
      <c r="G30" s="97"/>
      <c r="H30" s="98"/>
      <c r="I30" s="97"/>
      <c r="J30" s="97"/>
      <c r="K30" s="97"/>
      <c r="L30" s="97"/>
      <c r="M30" s="97"/>
      <c r="N30" s="98"/>
      <c r="O30" s="97"/>
    </row>
    <row r="31" spans="1:15" s="96" customFormat="1">
      <c r="A31" s="87">
        <v>26</v>
      </c>
      <c r="B31" s="97" t="s">
        <v>149</v>
      </c>
      <c r="C31" s="97"/>
      <c r="D31" s="97"/>
      <c r="E31" s="97"/>
      <c r="F31" s="97"/>
      <c r="G31" s="97"/>
      <c r="H31" s="98"/>
      <c r="I31" s="97"/>
      <c r="J31" s="97"/>
      <c r="K31" s="97"/>
      <c r="L31" s="97"/>
      <c r="M31" s="97"/>
      <c r="N31" s="98"/>
      <c r="O31" s="97"/>
    </row>
  </sheetData>
  <mergeCells count="6">
    <mergeCell ref="B4:C4"/>
    <mergeCell ref="I4:J4"/>
    <mergeCell ref="O4:P4"/>
    <mergeCell ref="D4:G4"/>
    <mergeCell ref="A1:O1"/>
    <mergeCell ref="A2:O2"/>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workbookViewId="0">
      <selection activeCell="D19" sqref="D19"/>
    </sheetView>
  </sheetViews>
  <sheetFormatPr defaultRowHeight="15.75"/>
  <cols>
    <col min="1" max="1" width="5.125" customWidth="1"/>
    <col min="2" max="2" width="32.5" customWidth="1"/>
    <col min="3" max="3" width="5.25" customWidth="1"/>
    <col min="4" max="4" width="20.875" customWidth="1"/>
    <col min="5" max="5" width="5.375" customWidth="1"/>
    <col min="6" max="6" width="37.25" customWidth="1"/>
    <col min="7" max="7" width="5.125" customWidth="1"/>
    <col min="8" max="8" width="10" customWidth="1"/>
    <col min="9" max="9" width="6.125" customWidth="1"/>
  </cols>
  <sheetData>
    <row r="2" spans="1:9">
      <c r="A2" s="934">
        <v>9</v>
      </c>
      <c r="B2" s="91"/>
      <c r="C2" s="934">
        <v>9</v>
      </c>
      <c r="D2" s="91"/>
      <c r="E2" s="934">
        <v>2</v>
      </c>
      <c r="F2" s="91"/>
      <c r="G2" s="934">
        <v>8</v>
      </c>
      <c r="H2" s="91"/>
      <c r="I2" s="937">
        <f>G2+E2+C2+A2</f>
        <v>28</v>
      </c>
    </row>
    <row r="3" spans="1:9">
      <c r="A3" s="934"/>
      <c r="B3" s="91"/>
      <c r="C3" s="934"/>
      <c r="D3" s="91"/>
      <c r="E3" s="934"/>
      <c r="F3" s="91"/>
      <c r="G3" s="91"/>
      <c r="H3" s="91"/>
      <c r="I3" s="91"/>
    </row>
    <row r="4" spans="1:9">
      <c r="A4" s="934"/>
      <c r="B4" s="935"/>
      <c r="C4" s="934"/>
      <c r="D4" s="91"/>
      <c r="E4" s="934"/>
      <c r="F4" s="91"/>
      <c r="G4" s="91"/>
      <c r="H4" s="91"/>
      <c r="I4" s="91"/>
    </row>
    <row r="5" spans="1:9">
      <c r="A5" s="934">
        <v>1</v>
      </c>
      <c r="B5" t="str">
        <f>'PL2-DA chi tiet'!C33</f>
        <v>Bộ CHQS Tỉnh</v>
      </c>
      <c r="C5" s="934">
        <v>1</v>
      </c>
      <c r="D5" s="936" t="str">
        <f>'PL2-DA chi tiet'!C37</f>
        <v>UBND huyện Hồng Ngự</v>
      </c>
      <c r="E5" s="934">
        <v>1</v>
      </c>
      <c r="F5" s="936" t="str">
        <f>'PL2-DA chi tiet'!C54</f>
        <v>Ban QLDA ĐTXDCT dân dụng và công nghiệp</v>
      </c>
      <c r="G5" s="934">
        <v>1</v>
      </c>
      <c r="H5" s="91" t="s">
        <v>626</v>
      </c>
    </row>
    <row r="6" spans="1:9">
      <c r="A6" s="934">
        <v>2</v>
      </c>
      <c r="B6" s="936" t="str">
        <f>'PL2-DA chi tiet'!C43</f>
        <v>Sở GD&amp;ĐT</v>
      </c>
      <c r="C6" s="934">
        <v>2</v>
      </c>
      <c r="D6" t="str">
        <f>'PL2-DA chi tiet'!C71</f>
        <v>UBND huyện Tân Hồng</v>
      </c>
      <c r="E6" s="934">
        <v>2</v>
      </c>
      <c r="F6" s="936" t="str">
        <f>'PL2-DA chi tiet'!C62</f>
        <v>Ban QLDA ĐTXD CT NN&amp;PTNT Tỉnh</v>
      </c>
      <c r="G6" s="934">
        <v>2</v>
      </c>
      <c r="H6" s="91" t="s">
        <v>627</v>
      </c>
    </row>
    <row r="7" spans="1:9">
      <c r="A7" s="934">
        <v>3</v>
      </c>
      <c r="B7" s="936" t="str">
        <f>'PL2-DA chi tiet'!C51</f>
        <v>Sở Y tế</v>
      </c>
      <c r="C7" s="934">
        <v>3</v>
      </c>
      <c r="D7" s="936" t="str">
        <f>'PL2-DA chi tiet'!C72</f>
        <v>UBND huyện Tam Nông</v>
      </c>
      <c r="G7" s="934">
        <v>3</v>
      </c>
      <c r="H7" s="91" t="s">
        <v>628</v>
      </c>
    </row>
    <row r="8" spans="1:9" ht="31.5">
      <c r="A8" s="934">
        <v>4</v>
      </c>
      <c r="B8" s="935" t="s">
        <v>144</v>
      </c>
      <c r="C8" s="934">
        <v>4</v>
      </c>
      <c r="D8" t="str">
        <f>'PL2-DA chi tiet'!C82</f>
        <v>UBND huyện Thanh Bình</v>
      </c>
      <c r="G8" s="934">
        <v>4</v>
      </c>
      <c r="H8" s="91" t="s">
        <v>629</v>
      </c>
    </row>
    <row r="9" spans="1:9">
      <c r="A9" s="934">
        <v>5</v>
      </c>
      <c r="B9" s="936" t="str">
        <f>'PL2-DA chi tiet'!C73</f>
        <v>Sở NN&amp;PTNT</v>
      </c>
      <c r="C9" s="934">
        <v>5</v>
      </c>
      <c r="D9" s="936" t="str">
        <f>'PL2-DA chi tiet'!C84</f>
        <v>UBND huyện Lai Vung</v>
      </c>
      <c r="G9" s="934">
        <v>5</v>
      </c>
      <c r="H9" s="91" t="s">
        <v>630</v>
      </c>
    </row>
    <row r="10" spans="1:9">
      <c r="A10" s="934">
        <v>6</v>
      </c>
      <c r="B10" s="936" t="str">
        <f>'PL2-DA chi tiet'!C76</f>
        <v>VQG Tràm Chim</v>
      </c>
      <c r="C10" s="934">
        <v>6</v>
      </c>
      <c r="D10" s="936" t="str">
        <f>'PL2-DA chi tiet'!C88</f>
        <v>UBND huyện Châu Thành</v>
      </c>
      <c r="G10" s="934">
        <v>6</v>
      </c>
      <c r="H10" s="91" t="s">
        <v>631</v>
      </c>
    </row>
    <row r="11" spans="1:9" ht="17.25" customHeight="1">
      <c r="A11" s="934">
        <v>7</v>
      </c>
      <c r="B11" t="str">
        <f>'PL2-DA chi tiet'!C79</f>
        <v>Sở Xây dựng</v>
      </c>
      <c r="C11" s="934">
        <v>7</v>
      </c>
      <c r="D11" s="936" t="str">
        <f>'PL2-DA chi tiet'!C99</f>
        <v>UBND huyện Cao Lãnh</v>
      </c>
      <c r="G11" s="934">
        <v>7</v>
      </c>
      <c r="H11" s="935" t="s">
        <v>140</v>
      </c>
    </row>
    <row r="12" spans="1:9" ht="18" customHeight="1">
      <c r="A12" s="934">
        <v>8</v>
      </c>
      <c r="B12" s="935" t="s">
        <v>123</v>
      </c>
      <c r="C12" s="934">
        <v>8</v>
      </c>
      <c r="D12" s="936" t="str">
        <f>'PL2-DA chi tiet'!C102</f>
        <v>UBND huyện Lấp Vò</v>
      </c>
      <c r="G12" s="934">
        <v>8</v>
      </c>
      <c r="H12" s="935" t="s">
        <v>137</v>
      </c>
    </row>
    <row r="13" spans="1:9">
      <c r="A13" s="934">
        <v>9</v>
      </c>
      <c r="B13" s="935" t="s">
        <v>111</v>
      </c>
      <c r="C13" s="934">
        <v>9</v>
      </c>
      <c r="D13" t="str">
        <f>'PL2-DA chi tiet'!C108</f>
        <v xml:space="preserve">UBND thành phố Sa Đéc </v>
      </c>
    </row>
    <row r="14" spans="1:9">
      <c r="B14" s="935"/>
    </row>
  </sheetData>
  <printOptions horizontalCentered="1"/>
  <pageMargins left="0.2" right="0.2"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T46"/>
  <sheetViews>
    <sheetView showZeros="0" zoomScale="70" zoomScaleNormal="70" workbookViewId="0">
      <pane xSplit="2" ySplit="14" topLeftCell="C15" activePane="bottomRight" state="frozen"/>
      <selection pane="topRight" activeCell="C1" sqref="C1"/>
      <selection pane="bottomLeft" activeCell="A15" sqref="A15"/>
      <selection pane="bottomRight" activeCell="S18" sqref="S18"/>
    </sheetView>
  </sheetViews>
  <sheetFormatPr defaultColWidth="8.875" defaultRowHeight="15.75"/>
  <cols>
    <col min="1" max="1" width="5.375" style="126" customWidth="1"/>
    <col min="2" max="2" width="37.25" style="125" customWidth="1"/>
    <col min="3" max="3" width="17.375" style="126" customWidth="1"/>
    <col min="4" max="4" width="7.5" style="126" hidden="1" customWidth="1"/>
    <col min="5" max="5" width="7.5" style="126" customWidth="1"/>
    <col min="6" max="6" width="25.625" style="120" customWidth="1"/>
    <col min="7" max="7" width="11.625" style="120" customWidth="1"/>
    <col min="8" max="8" width="11.375" style="120" hidden="1" customWidth="1"/>
    <col min="9" max="9" width="9.625" style="120" customWidth="1"/>
    <col min="10" max="10" width="8.625" style="120" customWidth="1"/>
    <col min="11" max="11" width="8.75" style="120" customWidth="1"/>
    <col min="12" max="12" width="8.875" style="120" customWidth="1"/>
    <col min="13" max="13" width="8.125" style="120" hidden="1" customWidth="1"/>
    <col min="14" max="14" width="5.875" style="121" hidden="1" customWidth="1"/>
    <col min="15" max="15" width="6.625" style="121" hidden="1" customWidth="1"/>
    <col min="16" max="16" width="11.625" style="120" hidden="1" customWidth="1"/>
    <col min="17" max="17" width="11.875" style="120" hidden="1" customWidth="1"/>
    <col min="18" max="18" width="11.375" style="120" hidden="1" customWidth="1"/>
    <col min="19" max="19" width="23.375" style="122" customWidth="1"/>
    <col min="20" max="20" width="36.875" style="120" hidden="1" customWidth="1"/>
    <col min="21" max="22" width="8.875" style="120" customWidth="1"/>
    <col min="23" max="23" width="20.875" style="120" customWidth="1"/>
    <col min="24" max="34" width="8.875" style="120" customWidth="1"/>
    <col min="35" max="16384" width="8.875" style="120"/>
  </cols>
  <sheetData>
    <row r="1" spans="1:19" ht="18.75">
      <c r="A1" s="1123" t="s">
        <v>479</v>
      </c>
      <c r="B1" s="1123"/>
      <c r="C1" s="1123"/>
      <c r="D1" s="1123"/>
      <c r="E1" s="1123"/>
      <c r="F1" s="1123"/>
      <c r="G1" s="1123"/>
      <c r="H1" s="1123"/>
      <c r="I1" s="1123"/>
      <c r="J1" s="1123"/>
      <c r="K1" s="1123"/>
      <c r="L1" s="1123"/>
      <c r="M1" s="1123"/>
      <c r="N1" s="1123"/>
      <c r="O1" s="1123"/>
      <c r="P1" s="1123"/>
      <c r="Q1" s="1123"/>
      <c r="R1" s="1123"/>
      <c r="S1" s="1123"/>
    </row>
    <row r="2" spans="1:19" ht="18.75">
      <c r="A2" s="1123" t="s">
        <v>469</v>
      </c>
      <c r="B2" s="1123"/>
      <c r="C2" s="1123"/>
      <c r="D2" s="1123"/>
      <c r="E2" s="1123"/>
      <c r="F2" s="1123"/>
      <c r="G2" s="1123"/>
      <c r="H2" s="1123"/>
      <c r="I2" s="1123"/>
      <c r="J2" s="1123"/>
      <c r="K2" s="1123"/>
      <c r="L2" s="1123"/>
      <c r="M2" s="1123"/>
      <c r="N2" s="1123"/>
      <c r="O2" s="1123"/>
      <c r="P2" s="1123"/>
      <c r="Q2" s="1123"/>
      <c r="R2" s="1123"/>
      <c r="S2" s="1123"/>
    </row>
    <row r="3" spans="1:19" ht="18.75">
      <c r="A3" s="1124" t="s">
        <v>571</v>
      </c>
      <c r="B3" s="1124"/>
      <c r="C3" s="1124"/>
      <c r="D3" s="1124"/>
      <c r="E3" s="1124"/>
      <c r="F3" s="1124"/>
      <c r="G3" s="1124"/>
      <c r="H3" s="1124"/>
      <c r="I3" s="1124"/>
      <c r="J3" s="1124"/>
      <c r="K3" s="1124"/>
      <c r="L3" s="1124"/>
      <c r="M3" s="1124"/>
      <c r="N3" s="1124"/>
      <c r="O3" s="1124"/>
      <c r="P3" s="1124"/>
      <c r="Q3" s="1124"/>
      <c r="R3" s="1124"/>
      <c r="S3" s="1124"/>
    </row>
    <row r="4" spans="1:19" ht="20.25" hidden="1">
      <c r="A4" s="1125" t="s">
        <v>74</v>
      </c>
      <c r="B4" s="1125"/>
      <c r="C4" s="1125"/>
      <c r="D4" s="1125"/>
      <c r="E4" s="1125"/>
      <c r="F4" s="1125"/>
      <c r="G4" s="1125"/>
      <c r="H4" s="1125"/>
      <c r="I4" s="1125"/>
      <c r="J4" s="1125"/>
      <c r="K4" s="1125"/>
      <c r="L4" s="1125"/>
      <c r="M4" s="1125"/>
      <c r="N4" s="1125"/>
      <c r="O4" s="1125"/>
      <c r="P4" s="1125"/>
      <c r="Q4" s="1125"/>
      <c r="R4" s="1125"/>
      <c r="S4" s="1125"/>
    </row>
    <row r="5" spans="1:19" ht="18.75" hidden="1">
      <c r="A5" s="1124" t="s">
        <v>108</v>
      </c>
      <c r="B5" s="1124"/>
      <c r="C5" s="1124"/>
      <c r="D5" s="1124"/>
      <c r="E5" s="1124"/>
      <c r="F5" s="1124"/>
      <c r="G5" s="1124"/>
      <c r="H5" s="1124"/>
      <c r="I5" s="1124"/>
      <c r="J5" s="1124"/>
      <c r="K5" s="1124"/>
      <c r="L5" s="1124"/>
      <c r="M5" s="1124"/>
      <c r="N5" s="1124"/>
      <c r="O5" s="1124"/>
      <c r="P5" s="1124"/>
      <c r="Q5" s="1124"/>
      <c r="R5" s="1124"/>
      <c r="S5" s="1124"/>
    </row>
    <row r="6" spans="1:19" ht="20.25" hidden="1">
      <c r="A6" s="1125" t="s">
        <v>109</v>
      </c>
      <c r="B6" s="1125"/>
      <c r="C6" s="1125"/>
      <c r="D6" s="1125"/>
      <c r="E6" s="1125"/>
      <c r="F6" s="1125"/>
      <c r="G6" s="1125"/>
      <c r="H6" s="1125"/>
      <c r="I6" s="1125"/>
      <c r="J6" s="1125"/>
      <c r="K6" s="1125"/>
      <c r="L6" s="1125"/>
      <c r="M6" s="1125"/>
    </row>
    <row r="7" spans="1:19" ht="20.25">
      <c r="A7" s="123"/>
      <c r="B7" s="123"/>
      <c r="C7" s="123"/>
      <c r="D7" s="123"/>
      <c r="E7" s="123"/>
      <c r="F7" s="123"/>
      <c r="G7" s="123"/>
      <c r="H7" s="123"/>
      <c r="I7" s="123"/>
      <c r="J7" s="123"/>
      <c r="K7" s="123"/>
      <c r="L7" s="123"/>
      <c r="M7" s="123"/>
    </row>
    <row r="8" spans="1:19" ht="18.75">
      <c r="A8" s="124"/>
      <c r="K8" s="1126" t="s">
        <v>58</v>
      </c>
      <c r="L8" s="1126"/>
      <c r="M8" s="1126"/>
      <c r="N8" s="1126"/>
      <c r="O8" s="1126"/>
      <c r="P8" s="1126"/>
      <c r="Q8" s="1126"/>
      <c r="R8" s="1126"/>
      <c r="S8" s="1126"/>
    </row>
    <row r="9" spans="1:19" ht="38.25" customHeight="1">
      <c r="A9" s="1121" t="s">
        <v>168</v>
      </c>
      <c r="B9" s="1121" t="s">
        <v>5</v>
      </c>
      <c r="C9" s="1121" t="s">
        <v>0</v>
      </c>
      <c r="D9" s="1121" t="s">
        <v>76</v>
      </c>
      <c r="E9" s="1121" t="s">
        <v>4</v>
      </c>
      <c r="F9" s="1121" t="s">
        <v>39</v>
      </c>
      <c r="G9" s="1121" t="s">
        <v>13</v>
      </c>
      <c r="H9" s="1129" t="s">
        <v>158</v>
      </c>
      <c r="I9" s="1130"/>
      <c r="J9" s="1130"/>
      <c r="K9" s="1130"/>
      <c r="L9" s="1130"/>
      <c r="M9" s="1130"/>
      <c r="N9" s="128"/>
      <c r="O9" s="128"/>
      <c r="P9" s="127"/>
      <c r="Q9" s="127"/>
      <c r="R9" s="127"/>
      <c r="S9" s="1122" t="s">
        <v>3</v>
      </c>
    </row>
    <row r="10" spans="1:19" ht="19.5" hidden="1" customHeight="1">
      <c r="A10" s="1121"/>
      <c r="B10" s="1121"/>
      <c r="C10" s="1121"/>
      <c r="D10" s="1121"/>
      <c r="E10" s="1121"/>
      <c r="F10" s="1121"/>
      <c r="G10" s="1121"/>
      <c r="H10" s="1121" t="s">
        <v>22</v>
      </c>
      <c r="I10" s="1127" t="s">
        <v>59</v>
      </c>
      <c r="J10" s="1127"/>
      <c r="K10" s="1127"/>
      <c r="L10" s="1127"/>
      <c r="M10" s="1127"/>
      <c r="N10" s="128"/>
      <c r="O10" s="128"/>
      <c r="P10" s="127"/>
      <c r="Q10" s="127"/>
      <c r="R10" s="127"/>
      <c r="S10" s="1122"/>
    </row>
    <row r="11" spans="1:19" ht="18.75" customHeight="1">
      <c r="A11" s="1121"/>
      <c r="B11" s="1121"/>
      <c r="C11" s="1121"/>
      <c r="D11" s="1121"/>
      <c r="E11" s="1121"/>
      <c r="F11" s="1121"/>
      <c r="G11" s="1121"/>
      <c r="H11" s="1121"/>
      <c r="I11" s="1121" t="s">
        <v>61</v>
      </c>
      <c r="J11" s="1128" t="s">
        <v>60</v>
      </c>
      <c r="K11" s="1128"/>
      <c r="L11" s="1128"/>
      <c r="M11" s="1128"/>
      <c r="N11" s="128"/>
      <c r="O11" s="128"/>
      <c r="P11" s="127"/>
      <c r="Q11" s="127"/>
      <c r="R11" s="127"/>
      <c r="S11" s="1122"/>
    </row>
    <row r="12" spans="1:19" s="130" customFormat="1" ht="95.25" customHeight="1">
      <c r="A12" s="1121"/>
      <c r="B12" s="1121"/>
      <c r="C12" s="1121"/>
      <c r="D12" s="1121"/>
      <c r="E12" s="1121"/>
      <c r="F12" s="1121"/>
      <c r="G12" s="1121"/>
      <c r="H12" s="1121"/>
      <c r="I12" s="1121"/>
      <c r="J12" s="129" t="s">
        <v>157</v>
      </c>
      <c r="K12" s="129" t="s">
        <v>1</v>
      </c>
      <c r="L12" s="129" t="s">
        <v>2</v>
      </c>
      <c r="M12" s="129"/>
      <c r="N12" s="129" t="s">
        <v>62</v>
      </c>
      <c r="O12" s="129" t="s">
        <v>66</v>
      </c>
      <c r="P12" s="129" t="s">
        <v>65</v>
      </c>
      <c r="Q12" s="129" t="s">
        <v>64</v>
      </c>
      <c r="R12" s="129" t="s">
        <v>63</v>
      </c>
      <c r="S12" s="1122"/>
    </row>
    <row r="13" spans="1:19" ht="18.75">
      <c r="A13" s="131" t="s">
        <v>40</v>
      </c>
      <c r="B13" s="131" t="s">
        <v>41</v>
      </c>
      <c r="C13" s="131" t="s">
        <v>42</v>
      </c>
      <c r="D13" s="131"/>
      <c r="E13" s="131" t="s">
        <v>43</v>
      </c>
      <c r="F13" s="131" t="s">
        <v>44</v>
      </c>
      <c r="G13" s="131" t="s">
        <v>45</v>
      </c>
      <c r="H13" s="131" t="s">
        <v>46</v>
      </c>
      <c r="I13" s="131" t="s">
        <v>47</v>
      </c>
      <c r="J13" s="131" t="s">
        <v>53</v>
      </c>
      <c r="K13" s="131" t="s">
        <v>51</v>
      </c>
      <c r="L13" s="131" t="s">
        <v>48</v>
      </c>
      <c r="M13" s="131"/>
      <c r="N13" s="132"/>
      <c r="O13" s="133"/>
      <c r="P13" s="133"/>
      <c r="Q13" s="133"/>
      <c r="R13" s="134" t="s">
        <v>69</v>
      </c>
      <c r="S13" s="131" t="s">
        <v>49</v>
      </c>
    </row>
    <row r="14" spans="1:19" s="135" customFormat="1">
      <c r="A14" s="261"/>
      <c r="B14" s="261" t="s">
        <v>24</v>
      </c>
      <c r="C14" s="261"/>
      <c r="D14" s="261"/>
      <c r="E14" s="261"/>
      <c r="F14" s="261"/>
      <c r="G14" s="262">
        <f>G15</f>
        <v>1459546.808</v>
      </c>
      <c r="H14" s="262">
        <f t="shared" ref="H14:M14" si="0">H15</f>
        <v>404500</v>
      </c>
      <c r="I14" s="262">
        <f t="shared" si="0"/>
        <v>457200</v>
      </c>
      <c r="J14" s="262">
        <f t="shared" si="0"/>
        <v>19500</v>
      </c>
      <c r="K14" s="262">
        <f t="shared" si="0"/>
        <v>37700</v>
      </c>
      <c r="L14" s="262">
        <f t="shared" si="0"/>
        <v>400000</v>
      </c>
      <c r="M14" s="262" t="e">
        <f t="shared" si="0"/>
        <v>#REF!</v>
      </c>
      <c r="N14" s="262" t="e">
        <f t="shared" ref="N14:R14" si="1">N15</f>
        <v>#REF!</v>
      </c>
      <c r="O14" s="262" t="e">
        <f t="shared" si="1"/>
        <v>#REF!</v>
      </c>
      <c r="P14" s="262" t="e">
        <f t="shared" si="1"/>
        <v>#REF!</v>
      </c>
      <c r="Q14" s="262" t="e">
        <f t="shared" si="1"/>
        <v>#REF!</v>
      </c>
      <c r="R14" s="262" t="e">
        <f t="shared" si="1"/>
        <v>#REF!</v>
      </c>
      <c r="S14" s="263"/>
    </row>
    <row r="15" spans="1:19" s="138" customFormat="1">
      <c r="A15" s="136"/>
      <c r="B15" s="264" t="s">
        <v>11</v>
      </c>
      <c r="C15" s="136"/>
      <c r="D15" s="136"/>
      <c r="E15" s="265"/>
      <c r="F15" s="266"/>
      <c r="G15" s="112">
        <f>G16+G17+G19</f>
        <v>1459546.808</v>
      </c>
      <c r="H15" s="112">
        <f t="shared" ref="H15:L15" si="2">H16+H17+H19</f>
        <v>404500</v>
      </c>
      <c r="I15" s="112">
        <f t="shared" si="2"/>
        <v>457200</v>
      </c>
      <c r="J15" s="112">
        <f t="shared" si="2"/>
        <v>19500</v>
      </c>
      <c r="K15" s="112">
        <f t="shared" si="2"/>
        <v>37700</v>
      </c>
      <c r="L15" s="112">
        <f t="shared" si="2"/>
        <v>400000</v>
      </c>
      <c r="M15" s="112" t="e">
        <f>M16+#REF!+M17+#REF!+#REF!</f>
        <v>#REF!</v>
      </c>
      <c r="N15" s="112" t="e">
        <f>N16+#REF!+#REF!+#REF!+#REF!+#REF!+#REF!+#REF!+#REF!+#REF!</f>
        <v>#REF!</v>
      </c>
      <c r="O15" s="112" t="e">
        <f>O16+#REF!+#REF!+#REF!+#REF!+#REF!+#REF!+#REF!+#REF!+#REF!</f>
        <v>#REF!</v>
      </c>
      <c r="P15" s="112" t="e">
        <f>P16+#REF!+#REF!+#REF!+#REF!+#REF!+#REF!+#REF!+#REF!+#REF!</f>
        <v>#REF!</v>
      </c>
      <c r="Q15" s="112" t="e">
        <f>Q16+#REF!+#REF!+#REF!+#REF!+#REF!+#REF!+#REF!+#REF!+#REF!</f>
        <v>#REF!</v>
      </c>
      <c r="R15" s="112" t="e">
        <f>R16+#REF!+#REF!+#REF!+#REF!+#REF!+#REF!+#REF!+#REF!+#REF!</f>
        <v>#REF!</v>
      </c>
      <c r="S15" s="137"/>
    </row>
    <row r="16" spans="1:19" s="138" customFormat="1">
      <c r="A16" s="139">
        <v>1</v>
      </c>
      <c r="B16" s="140" t="str">
        <f>B23</f>
        <v>Quốc phòng</v>
      </c>
      <c r="C16" s="139"/>
      <c r="D16" s="139"/>
      <c r="E16" s="113"/>
      <c r="F16" s="141"/>
      <c r="G16" s="113">
        <f t="shared" ref="G16:R16" si="3">G23</f>
        <v>4526.808</v>
      </c>
      <c r="H16" s="113">
        <f t="shared" si="3"/>
        <v>4500</v>
      </c>
      <c r="I16" s="113">
        <f t="shared" si="3"/>
        <v>4500</v>
      </c>
      <c r="J16" s="113">
        <f t="shared" si="3"/>
        <v>4500</v>
      </c>
      <c r="K16" s="113">
        <f t="shared" si="3"/>
        <v>0</v>
      </c>
      <c r="L16" s="113">
        <f t="shared" si="3"/>
        <v>0</v>
      </c>
      <c r="M16" s="113">
        <f t="shared" si="3"/>
        <v>0</v>
      </c>
      <c r="N16" s="113" t="e">
        <f t="shared" si="3"/>
        <v>#REF!</v>
      </c>
      <c r="O16" s="113" t="e">
        <f t="shared" si="3"/>
        <v>#REF!</v>
      </c>
      <c r="P16" s="113" t="e">
        <f t="shared" si="3"/>
        <v>#REF!</v>
      </c>
      <c r="Q16" s="113" t="e">
        <f t="shared" si="3"/>
        <v>#REF!</v>
      </c>
      <c r="R16" s="113" t="e">
        <f t="shared" si="3"/>
        <v>#REF!</v>
      </c>
      <c r="S16" s="137"/>
    </row>
    <row r="17" spans="1:19" s="138" customFormat="1">
      <c r="A17" s="139">
        <v>2</v>
      </c>
      <c r="B17" s="140" t="str">
        <f>B27</f>
        <v xml:space="preserve">Bảo vệ môi trường </v>
      </c>
      <c r="C17" s="139"/>
      <c r="D17" s="139"/>
      <c r="E17" s="113"/>
      <c r="F17" s="141"/>
      <c r="G17" s="113">
        <f t="shared" ref="G17:M18" si="4">G27</f>
        <v>795896</v>
      </c>
      <c r="H17" s="113">
        <f t="shared" si="4"/>
        <v>400000</v>
      </c>
      <c r="I17" s="113">
        <f t="shared" si="4"/>
        <v>400000</v>
      </c>
      <c r="J17" s="113">
        <f t="shared" si="4"/>
        <v>0</v>
      </c>
      <c r="K17" s="113">
        <f t="shared" si="4"/>
        <v>0</v>
      </c>
      <c r="L17" s="113">
        <f t="shared" si="4"/>
        <v>400000</v>
      </c>
      <c r="M17" s="113">
        <f t="shared" si="4"/>
        <v>0</v>
      </c>
      <c r="N17" s="113"/>
      <c r="O17" s="113"/>
      <c r="P17" s="113"/>
      <c r="Q17" s="113"/>
      <c r="R17" s="113"/>
      <c r="S17" s="137"/>
    </row>
    <row r="18" spans="1:19" s="138" customFormat="1">
      <c r="A18" s="139" t="s">
        <v>33</v>
      </c>
      <c r="B18" s="140" t="str">
        <f>B28</f>
        <v>Môi trường</v>
      </c>
      <c r="C18" s="139"/>
      <c r="D18" s="139"/>
      <c r="E18" s="113"/>
      <c r="F18" s="141"/>
      <c r="G18" s="113">
        <f t="shared" si="4"/>
        <v>795896</v>
      </c>
      <c r="H18" s="113">
        <f t="shared" si="4"/>
        <v>400000</v>
      </c>
      <c r="I18" s="113">
        <f t="shared" si="4"/>
        <v>400000</v>
      </c>
      <c r="J18" s="113">
        <f t="shared" si="4"/>
        <v>0</v>
      </c>
      <c r="K18" s="113">
        <f t="shared" si="4"/>
        <v>0</v>
      </c>
      <c r="L18" s="113">
        <f t="shared" si="4"/>
        <v>400000</v>
      </c>
      <c r="M18" s="113">
        <f t="shared" si="4"/>
        <v>0</v>
      </c>
      <c r="N18" s="113"/>
      <c r="O18" s="113"/>
      <c r="P18" s="113"/>
      <c r="Q18" s="113"/>
      <c r="R18" s="113"/>
      <c r="S18" s="137"/>
    </row>
    <row r="19" spans="1:19" s="138" customFormat="1" ht="30.75" customHeight="1">
      <c r="A19" s="139">
        <v>3</v>
      </c>
      <c r="B19" s="140" t="str">
        <f>B32</f>
        <v>Danh mục dự án bổ sung mới vào kế hoạch đầu tư công trung hạn giai đoạn 2021-2025</v>
      </c>
      <c r="C19" s="139"/>
      <c r="D19" s="139"/>
      <c r="E19" s="113"/>
      <c r="F19" s="141"/>
      <c r="G19" s="113">
        <f>G32</f>
        <v>659124</v>
      </c>
      <c r="H19" s="113">
        <f t="shared" ref="H19:L19" si="5">H32</f>
        <v>0</v>
      </c>
      <c r="I19" s="113">
        <f t="shared" si="5"/>
        <v>52700</v>
      </c>
      <c r="J19" s="113">
        <f t="shared" si="5"/>
        <v>15000</v>
      </c>
      <c r="K19" s="113">
        <f t="shared" si="5"/>
        <v>37700</v>
      </c>
      <c r="L19" s="113">
        <f t="shared" si="5"/>
        <v>0</v>
      </c>
      <c r="M19" s="113"/>
      <c r="N19" s="113"/>
      <c r="O19" s="113"/>
      <c r="P19" s="113"/>
      <c r="Q19" s="113"/>
      <c r="R19" s="113"/>
      <c r="S19" s="137"/>
    </row>
    <row r="20" spans="1:19" s="148" customFormat="1">
      <c r="A20" s="115"/>
      <c r="B20" s="146" t="s">
        <v>35</v>
      </c>
      <c r="C20" s="115"/>
      <c r="D20" s="115"/>
      <c r="E20" s="115"/>
      <c r="F20" s="115"/>
      <c r="G20" s="115"/>
      <c r="H20" s="115"/>
      <c r="I20" s="115"/>
      <c r="J20" s="115"/>
      <c r="K20" s="115"/>
      <c r="L20" s="115"/>
      <c r="M20" s="115"/>
      <c r="N20" s="115"/>
      <c r="O20" s="115"/>
      <c r="P20" s="115"/>
      <c r="Q20" s="115"/>
      <c r="R20" s="115"/>
      <c r="S20" s="147"/>
    </row>
    <row r="21" spans="1:19" s="138" customFormat="1" hidden="1">
      <c r="A21" s="136" t="s">
        <v>36</v>
      </c>
      <c r="B21" s="142" t="s">
        <v>31</v>
      </c>
      <c r="C21" s="143"/>
      <c r="D21" s="143"/>
      <c r="E21" s="136"/>
      <c r="F21" s="112"/>
      <c r="G21" s="116" t="e">
        <f>G22</f>
        <v>#REF!</v>
      </c>
      <c r="H21" s="116" t="e">
        <f t="shared" ref="H21:K21" si="6">H22</f>
        <v>#REF!</v>
      </c>
      <c r="I21" s="116" t="e">
        <f t="shared" si="6"/>
        <v>#REF!</v>
      </c>
      <c r="J21" s="116" t="e">
        <f t="shared" si="6"/>
        <v>#REF!</v>
      </c>
      <c r="K21" s="116" t="e">
        <f t="shared" si="6"/>
        <v>#REF!</v>
      </c>
      <c r="L21" s="116"/>
      <c r="M21" s="116"/>
      <c r="N21" s="116" t="e">
        <f>#REF!+N22</f>
        <v>#REF!</v>
      </c>
      <c r="O21" s="116" t="e">
        <f>#REF!+O22</f>
        <v>#REF!</v>
      </c>
      <c r="P21" s="116" t="e">
        <f>#REF!+P22</f>
        <v>#REF!</v>
      </c>
      <c r="Q21" s="116" t="e">
        <f>#REF!+Q22</f>
        <v>#REF!</v>
      </c>
      <c r="R21" s="113" t="e">
        <f>I21-Q21</f>
        <v>#REF!</v>
      </c>
      <c r="S21" s="137"/>
    </row>
    <row r="22" spans="1:19" s="138" customFormat="1" hidden="1">
      <c r="A22" s="136" t="s">
        <v>6</v>
      </c>
      <c r="B22" s="142" t="s">
        <v>23</v>
      </c>
      <c r="C22" s="143"/>
      <c r="D22" s="143"/>
      <c r="E22" s="143"/>
      <c r="F22" s="112"/>
      <c r="G22" s="112" t="e">
        <f>G23+#REF!+#REF!+#REF!</f>
        <v>#REF!</v>
      </c>
      <c r="H22" s="112" t="e">
        <f>H23+#REF!+#REF!+#REF!</f>
        <v>#REF!</v>
      </c>
      <c r="I22" s="112" t="e">
        <f>I23+#REF!+#REF!+#REF!</f>
        <v>#REF!</v>
      </c>
      <c r="J22" s="112" t="e">
        <f>J23+#REF!+#REF!+#REF!</f>
        <v>#REF!</v>
      </c>
      <c r="K22" s="112" t="e">
        <f>K23+#REF!+#REF!+#REF!</f>
        <v>#REF!</v>
      </c>
      <c r="L22" s="112"/>
      <c r="M22" s="112"/>
      <c r="N22" s="112" t="e">
        <f>N23+#REF!+#REF!+#REF!</f>
        <v>#REF!</v>
      </c>
      <c r="O22" s="112" t="e">
        <f>O23+#REF!+#REF!+#REF!</f>
        <v>#REF!</v>
      </c>
      <c r="P22" s="112" t="e">
        <f>P23+#REF!+#REF!+#REF!</f>
        <v>#REF!</v>
      </c>
      <c r="Q22" s="112" t="e">
        <f>Q23+#REF!+#REF!+#REF!</f>
        <v>#REF!</v>
      </c>
      <c r="R22" s="112" t="e">
        <f>R23+#REF!+#REF!+#REF!</f>
        <v>#REF!</v>
      </c>
      <c r="S22" s="149"/>
    </row>
    <row r="23" spans="1:19" s="138" customFormat="1">
      <c r="A23" s="136" t="s">
        <v>7</v>
      </c>
      <c r="B23" s="142" t="s">
        <v>15</v>
      </c>
      <c r="C23" s="143"/>
      <c r="D23" s="143"/>
      <c r="E23" s="143"/>
      <c r="F23" s="213"/>
      <c r="G23" s="112">
        <f t="shared" ref="G23:J24" si="7">G24</f>
        <v>4526.808</v>
      </c>
      <c r="H23" s="112">
        <f t="shared" si="7"/>
        <v>4500</v>
      </c>
      <c r="I23" s="112">
        <f t="shared" si="7"/>
        <v>4500</v>
      </c>
      <c r="J23" s="112">
        <f t="shared" si="7"/>
        <v>4500</v>
      </c>
      <c r="K23" s="112"/>
      <c r="L23" s="112"/>
      <c r="M23" s="112"/>
      <c r="N23" s="116" t="e">
        <f t="shared" ref="N23:R24" si="8">N24</f>
        <v>#REF!</v>
      </c>
      <c r="O23" s="116" t="e">
        <f t="shared" si="8"/>
        <v>#REF!</v>
      </c>
      <c r="P23" s="112" t="e">
        <f t="shared" si="8"/>
        <v>#REF!</v>
      </c>
      <c r="Q23" s="112" t="e">
        <f t="shared" si="8"/>
        <v>#REF!</v>
      </c>
      <c r="R23" s="112" t="e">
        <f t="shared" si="8"/>
        <v>#REF!</v>
      </c>
      <c r="S23" s="137"/>
    </row>
    <row r="24" spans="1:19" s="152" customFormat="1">
      <c r="A24" s="115"/>
      <c r="B24" s="150" t="s">
        <v>30</v>
      </c>
      <c r="C24" s="151"/>
      <c r="D24" s="151"/>
      <c r="E24" s="151"/>
      <c r="F24" s="213"/>
      <c r="G24" s="117">
        <f t="shared" si="7"/>
        <v>4526.808</v>
      </c>
      <c r="H24" s="117">
        <f t="shared" si="7"/>
        <v>4500</v>
      </c>
      <c r="I24" s="117">
        <f t="shared" si="7"/>
        <v>4500</v>
      </c>
      <c r="J24" s="117">
        <f t="shared" si="7"/>
        <v>4500</v>
      </c>
      <c r="K24" s="117"/>
      <c r="L24" s="117"/>
      <c r="M24" s="117"/>
      <c r="N24" s="118" t="e">
        <f t="shared" si="8"/>
        <v>#REF!</v>
      </c>
      <c r="O24" s="118" t="e">
        <f t="shared" si="8"/>
        <v>#REF!</v>
      </c>
      <c r="P24" s="117" t="e">
        <f t="shared" si="8"/>
        <v>#REF!</v>
      </c>
      <c r="Q24" s="117" t="e">
        <f t="shared" si="8"/>
        <v>#REF!</v>
      </c>
      <c r="R24" s="117" t="e">
        <f t="shared" si="8"/>
        <v>#REF!</v>
      </c>
      <c r="S24" s="147"/>
    </row>
    <row r="25" spans="1:19" s="152" customFormat="1">
      <c r="A25" s="115"/>
      <c r="B25" s="150" t="s">
        <v>29</v>
      </c>
      <c r="C25" s="151"/>
      <c r="D25" s="151"/>
      <c r="E25" s="151"/>
      <c r="F25" s="213"/>
      <c r="G25" s="118">
        <f>SUM(G26:G26)</f>
        <v>4526.808</v>
      </c>
      <c r="H25" s="118">
        <f>SUM(H26:H26)</f>
        <v>4500</v>
      </c>
      <c r="I25" s="118">
        <f>SUM(I26:I26)</f>
        <v>4500</v>
      </c>
      <c r="J25" s="118">
        <f>SUM(J26:J26)</f>
        <v>4500</v>
      </c>
      <c r="K25" s="118"/>
      <c r="L25" s="118"/>
      <c r="M25" s="118"/>
      <c r="N25" s="118" t="e">
        <f>SUM(#REF!)</f>
        <v>#REF!</v>
      </c>
      <c r="O25" s="118" t="e">
        <f>SUM(#REF!)</f>
        <v>#REF!</v>
      </c>
      <c r="P25" s="118" t="e">
        <f>SUM(#REF!)</f>
        <v>#REF!</v>
      </c>
      <c r="Q25" s="118" t="e">
        <f>SUM(#REF!)</f>
        <v>#REF!</v>
      </c>
      <c r="R25" s="118" t="e">
        <f>SUM(#REF!)</f>
        <v>#REF!</v>
      </c>
      <c r="S25" s="147"/>
    </row>
    <row r="26" spans="1:19" ht="31.5">
      <c r="A26" s="139">
        <v>1</v>
      </c>
      <c r="B26" s="153" t="s">
        <v>88</v>
      </c>
      <c r="C26" s="154" t="s">
        <v>87</v>
      </c>
      <c r="D26" s="139" t="s">
        <v>162</v>
      </c>
      <c r="E26" s="155" t="s">
        <v>167</v>
      </c>
      <c r="F26" s="213" t="s">
        <v>161</v>
      </c>
      <c r="G26" s="119">
        <v>4526.808</v>
      </c>
      <c r="H26" s="119">
        <f>I26</f>
        <v>4500</v>
      </c>
      <c r="I26" s="119">
        <f>J26+K26+L26+M26</f>
        <v>4500</v>
      </c>
      <c r="J26" s="119">
        <v>4500</v>
      </c>
      <c r="K26" s="119"/>
      <c r="L26" s="119"/>
      <c r="M26" s="119"/>
      <c r="N26" s="113">
        <v>1</v>
      </c>
      <c r="O26" s="113">
        <f t="shared" ref="O26" si="9">IF(Q26=0,0,1)</f>
        <v>1</v>
      </c>
      <c r="P26" s="119">
        <v>40000</v>
      </c>
      <c r="Q26" s="119">
        <v>40000</v>
      </c>
      <c r="R26" s="119"/>
      <c r="S26" s="156"/>
    </row>
    <row r="27" spans="1:19">
      <c r="A27" s="136" t="s">
        <v>8</v>
      </c>
      <c r="B27" s="144" t="s">
        <v>57</v>
      </c>
      <c r="C27" s="213"/>
      <c r="D27" s="213"/>
      <c r="E27" s="213"/>
      <c r="F27" s="213"/>
      <c r="G27" s="112">
        <f>G28</f>
        <v>795896</v>
      </c>
      <c r="H27" s="112">
        <f t="shared" ref="H27:M30" si="10">H28</f>
        <v>400000</v>
      </c>
      <c r="I27" s="112">
        <f t="shared" si="10"/>
        <v>400000</v>
      </c>
      <c r="J27" s="112">
        <f t="shared" si="10"/>
        <v>0</v>
      </c>
      <c r="K27" s="112">
        <f t="shared" si="10"/>
        <v>0</v>
      </c>
      <c r="L27" s="112">
        <f t="shared" si="10"/>
        <v>400000</v>
      </c>
      <c r="M27" s="112">
        <f t="shared" si="10"/>
        <v>0</v>
      </c>
      <c r="N27" s="113"/>
      <c r="O27" s="113"/>
      <c r="P27" s="119"/>
      <c r="Q27" s="119"/>
      <c r="R27" s="113"/>
      <c r="S27" s="157"/>
    </row>
    <row r="28" spans="1:19">
      <c r="A28" s="115" t="s">
        <v>33</v>
      </c>
      <c r="B28" s="145" t="s">
        <v>32</v>
      </c>
      <c r="C28" s="213"/>
      <c r="D28" s="213"/>
      <c r="E28" s="213"/>
      <c r="F28" s="213"/>
      <c r="G28" s="117">
        <f>G29</f>
        <v>795896</v>
      </c>
      <c r="H28" s="117">
        <f t="shared" si="10"/>
        <v>400000</v>
      </c>
      <c r="I28" s="117">
        <f t="shared" si="10"/>
        <v>400000</v>
      </c>
      <c r="J28" s="117">
        <f t="shared" si="10"/>
        <v>0</v>
      </c>
      <c r="K28" s="117">
        <f t="shared" si="10"/>
        <v>0</v>
      </c>
      <c r="L28" s="117">
        <f t="shared" si="10"/>
        <v>400000</v>
      </c>
      <c r="M28" s="117">
        <f t="shared" si="10"/>
        <v>0</v>
      </c>
      <c r="N28" s="113"/>
      <c r="O28" s="113"/>
      <c r="P28" s="119"/>
      <c r="Q28" s="119"/>
      <c r="R28" s="113"/>
      <c r="S28" s="157"/>
    </row>
    <row r="29" spans="1:19">
      <c r="A29" s="139"/>
      <c r="B29" s="150" t="s">
        <v>30</v>
      </c>
      <c r="C29" s="213"/>
      <c r="D29" s="213"/>
      <c r="E29" s="213"/>
      <c r="F29" s="213"/>
      <c r="G29" s="117">
        <f>G30</f>
        <v>795896</v>
      </c>
      <c r="H29" s="117">
        <f t="shared" si="10"/>
        <v>400000</v>
      </c>
      <c r="I29" s="117">
        <f t="shared" si="10"/>
        <v>400000</v>
      </c>
      <c r="J29" s="117">
        <f t="shared" si="10"/>
        <v>0</v>
      </c>
      <c r="K29" s="117">
        <f t="shared" si="10"/>
        <v>0</v>
      </c>
      <c r="L29" s="117">
        <f t="shared" si="10"/>
        <v>400000</v>
      </c>
      <c r="M29" s="117">
        <f t="shared" si="10"/>
        <v>0</v>
      </c>
      <c r="N29" s="113"/>
      <c r="O29" s="113"/>
      <c r="P29" s="119"/>
      <c r="Q29" s="119"/>
      <c r="R29" s="113"/>
      <c r="S29" s="157"/>
    </row>
    <row r="30" spans="1:19">
      <c r="A30" s="139"/>
      <c r="B30" s="150" t="s">
        <v>28</v>
      </c>
      <c r="C30" s="213"/>
      <c r="D30" s="213"/>
      <c r="E30" s="213"/>
      <c r="F30" s="213"/>
      <c r="G30" s="117">
        <f>G31</f>
        <v>795896</v>
      </c>
      <c r="H30" s="117">
        <f t="shared" si="10"/>
        <v>400000</v>
      </c>
      <c r="I30" s="117">
        <f t="shared" si="10"/>
        <v>400000</v>
      </c>
      <c r="J30" s="117">
        <f t="shared" si="10"/>
        <v>0</v>
      </c>
      <c r="K30" s="117">
        <f t="shared" si="10"/>
        <v>0</v>
      </c>
      <c r="L30" s="117">
        <f t="shared" si="10"/>
        <v>400000</v>
      </c>
      <c r="M30" s="117">
        <f t="shared" si="10"/>
        <v>0</v>
      </c>
      <c r="N30" s="113"/>
      <c r="O30" s="113"/>
      <c r="P30" s="119"/>
      <c r="Q30" s="119"/>
      <c r="R30" s="113"/>
      <c r="S30" s="157"/>
    </row>
    <row r="31" spans="1:19" ht="63">
      <c r="A31" s="139">
        <f>A26+1</f>
        <v>2</v>
      </c>
      <c r="B31" s="140" t="s">
        <v>105</v>
      </c>
      <c r="C31" s="213" t="s">
        <v>163</v>
      </c>
      <c r="D31" s="213" t="s">
        <v>164</v>
      </c>
      <c r="E31" s="213" t="s">
        <v>165</v>
      </c>
      <c r="F31" s="213" t="s">
        <v>166</v>
      </c>
      <c r="G31" s="119">
        <v>795896</v>
      </c>
      <c r="H31" s="119">
        <f>I31</f>
        <v>400000</v>
      </c>
      <c r="I31" s="119">
        <f>J31+K31+L31+M31</f>
        <v>400000</v>
      </c>
      <c r="J31" s="119"/>
      <c r="K31" s="119"/>
      <c r="L31" s="119">
        <v>400000</v>
      </c>
      <c r="M31" s="119"/>
      <c r="N31" s="113"/>
      <c r="O31" s="113"/>
      <c r="P31" s="119"/>
      <c r="Q31" s="119"/>
      <c r="R31" s="113"/>
      <c r="S31" s="256" t="s">
        <v>470</v>
      </c>
    </row>
    <row r="32" spans="1:19" s="138" customFormat="1" ht="47.25">
      <c r="A32" s="136" t="s">
        <v>10</v>
      </c>
      <c r="B32" s="264" t="s">
        <v>486</v>
      </c>
      <c r="C32" s="143"/>
      <c r="D32" s="143"/>
      <c r="E32" s="143"/>
      <c r="F32" s="143"/>
      <c r="G32" s="112">
        <f>G33</f>
        <v>659124</v>
      </c>
      <c r="H32" s="112">
        <f t="shared" ref="H32:S32" si="11">H33</f>
        <v>0</v>
      </c>
      <c r="I32" s="112">
        <f t="shared" si="11"/>
        <v>52700</v>
      </c>
      <c r="J32" s="112">
        <f t="shared" si="11"/>
        <v>15000</v>
      </c>
      <c r="K32" s="112">
        <f t="shared" si="11"/>
        <v>37700</v>
      </c>
      <c r="L32" s="112">
        <f t="shared" si="11"/>
        <v>0</v>
      </c>
      <c r="M32" s="112">
        <f t="shared" si="11"/>
        <v>0</v>
      </c>
      <c r="N32" s="112">
        <f t="shared" si="11"/>
        <v>0</v>
      </c>
      <c r="O32" s="112">
        <f t="shared" si="11"/>
        <v>0</v>
      </c>
      <c r="P32" s="112">
        <f t="shared" si="11"/>
        <v>0</v>
      </c>
      <c r="Q32" s="112">
        <f t="shared" si="11"/>
        <v>0</v>
      </c>
      <c r="R32" s="112">
        <f t="shared" si="11"/>
        <v>0</v>
      </c>
      <c r="S32" s="112">
        <f t="shared" si="11"/>
        <v>0</v>
      </c>
    </row>
    <row r="33" spans="1:19" s="152" customFormat="1" ht="31.5">
      <c r="A33" s="115" t="s">
        <v>33</v>
      </c>
      <c r="B33" s="150" t="s">
        <v>54</v>
      </c>
      <c r="C33" s="151"/>
      <c r="D33" s="151"/>
      <c r="E33" s="151"/>
      <c r="F33" s="151"/>
      <c r="G33" s="117">
        <f>G34+G38</f>
        <v>659124</v>
      </c>
      <c r="H33" s="117">
        <f t="shared" ref="H33:R33" si="12">H34+H38</f>
        <v>0</v>
      </c>
      <c r="I33" s="117">
        <f t="shared" si="12"/>
        <v>52700</v>
      </c>
      <c r="J33" s="117">
        <f t="shared" si="12"/>
        <v>15000</v>
      </c>
      <c r="K33" s="117">
        <f t="shared" si="12"/>
        <v>37700</v>
      </c>
      <c r="L33" s="117">
        <f t="shared" si="12"/>
        <v>0</v>
      </c>
      <c r="M33" s="117">
        <f t="shared" si="12"/>
        <v>0</v>
      </c>
      <c r="N33" s="117">
        <f t="shared" si="12"/>
        <v>0</v>
      </c>
      <c r="O33" s="117">
        <f t="shared" si="12"/>
        <v>0</v>
      </c>
      <c r="P33" s="117">
        <f t="shared" si="12"/>
        <v>0</v>
      </c>
      <c r="Q33" s="117">
        <f t="shared" si="12"/>
        <v>0</v>
      </c>
      <c r="R33" s="117">
        <f t="shared" si="12"/>
        <v>0</v>
      </c>
      <c r="S33" s="117">
        <f t="shared" ref="S33" si="13">S38</f>
        <v>0</v>
      </c>
    </row>
    <row r="34" spans="1:19" ht="31.5">
      <c r="A34" s="115" t="s">
        <v>438</v>
      </c>
      <c r="B34" s="4" t="s">
        <v>216</v>
      </c>
      <c r="C34" s="213"/>
      <c r="D34" s="213"/>
      <c r="E34" s="213"/>
      <c r="F34" s="213"/>
      <c r="G34" s="119">
        <f>G35</f>
        <v>330691</v>
      </c>
      <c r="H34" s="119">
        <f t="shared" ref="H34:S34" si="14">H35</f>
        <v>0</v>
      </c>
      <c r="I34" s="119">
        <f t="shared" si="14"/>
        <v>19300</v>
      </c>
      <c r="J34" s="119">
        <f t="shared" si="14"/>
        <v>0</v>
      </c>
      <c r="K34" s="119">
        <f t="shared" si="14"/>
        <v>19300</v>
      </c>
      <c r="L34" s="119">
        <f t="shared" si="14"/>
        <v>0</v>
      </c>
      <c r="M34" s="119">
        <f t="shared" si="14"/>
        <v>0</v>
      </c>
      <c r="N34" s="119">
        <f t="shared" si="14"/>
        <v>0</v>
      </c>
      <c r="O34" s="119">
        <f t="shared" si="14"/>
        <v>0</v>
      </c>
      <c r="P34" s="119">
        <f t="shared" si="14"/>
        <v>0</v>
      </c>
      <c r="Q34" s="119">
        <f t="shared" si="14"/>
        <v>0</v>
      </c>
      <c r="R34" s="119">
        <f t="shared" si="14"/>
        <v>0</v>
      </c>
      <c r="S34" s="119">
        <f t="shared" si="14"/>
        <v>0</v>
      </c>
    </row>
    <row r="35" spans="1:19">
      <c r="A35" s="116"/>
      <c r="B35" s="150" t="s">
        <v>28</v>
      </c>
      <c r="C35" s="213"/>
      <c r="D35" s="213"/>
      <c r="E35" s="213"/>
      <c r="F35" s="213"/>
      <c r="G35" s="119">
        <f>SUM(G36:G37)</f>
        <v>330691</v>
      </c>
      <c r="H35" s="119">
        <f t="shared" ref="H35:S35" si="15">SUM(H36:H37)</f>
        <v>0</v>
      </c>
      <c r="I35" s="119">
        <f t="shared" si="15"/>
        <v>19300</v>
      </c>
      <c r="J35" s="119">
        <f t="shared" si="15"/>
        <v>0</v>
      </c>
      <c r="K35" s="119">
        <f t="shared" si="15"/>
        <v>19300</v>
      </c>
      <c r="L35" s="119">
        <f t="shared" si="15"/>
        <v>0</v>
      </c>
      <c r="M35" s="119">
        <f t="shared" si="15"/>
        <v>0</v>
      </c>
      <c r="N35" s="119">
        <f t="shared" si="15"/>
        <v>0</v>
      </c>
      <c r="O35" s="119">
        <f t="shared" si="15"/>
        <v>0</v>
      </c>
      <c r="P35" s="119">
        <f t="shared" si="15"/>
        <v>0</v>
      </c>
      <c r="Q35" s="119">
        <f t="shared" si="15"/>
        <v>0</v>
      </c>
      <c r="R35" s="119">
        <f t="shared" si="15"/>
        <v>0</v>
      </c>
      <c r="S35" s="119">
        <f t="shared" si="15"/>
        <v>0</v>
      </c>
    </row>
    <row r="36" spans="1:19" ht="110.25">
      <c r="A36" s="139">
        <f>A31+1</f>
        <v>3</v>
      </c>
      <c r="B36" s="373" t="s">
        <v>487</v>
      </c>
      <c r="C36" s="213" t="s">
        <v>244</v>
      </c>
      <c r="D36" s="213" t="s">
        <v>120</v>
      </c>
      <c r="E36" s="213" t="s">
        <v>493</v>
      </c>
      <c r="F36" s="213" t="s">
        <v>494</v>
      </c>
      <c r="G36" s="119">
        <v>79530</v>
      </c>
      <c r="H36" s="119"/>
      <c r="I36" s="119">
        <f>J36+K36+L36</f>
        <v>15000</v>
      </c>
      <c r="J36" s="119"/>
      <c r="K36" s="119">
        <v>15000</v>
      </c>
      <c r="L36" s="119"/>
      <c r="M36" s="119"/>
      <c r="N36" s="113"/>
      <c r="O36" s="113"/>
      <c r="P36" s="119"/>
      <c r="Q36" s="119"/>
      <c r="R36" s="113"/>
      <c r="S36" s="374" t="s">
        <v>503</v>
      </c>
    </row>
    <row r="37" spans="1:19" ht="78.75">
      <c r="A37" s="139">
        <f>A36+1</f>
        <v>4</v>
      </c>
      <c r="B37" s="373" t="s">
        <v>488</v>
      </c>
      <c r="C37" s="306" t="s">
        <v>197</v>
      </c>
      <c r="D37" s="213" t="s">
        <v>124</v>
      </c>
      <c r="E37" s="213" t="s">
        <v>495</v>
      </c>
      <c r="F37" s="213" t="s">
        <v>496</v>
      </c>
      <c r="G37" s="119">
        <v>251161</v>
      </c>
      <c r="H37" s="119"/>
      <c r="I37" s="119">
        <f>J37+K37+L37</f>
        <v>4300</v>
      </c>
      <c r="J37" s="119"/>
      <c r="K37" s="119">
        <v>4300</v>
      </c>
      <c r="L37" s="119"/>
      <c r="M37" s="119"/>
      <c r="N37" s="113"/>
      <c r="O37" s="113"/>
      <c r="P37" s="119"/>
      <c r="Q37" s="119"/>
      <c r="R37" s="113"/>
      <c r="S37" s="374" t="s">
        <v>504</v>
      </c>
    </row>
    <row r="38" spans="1:19">
      <c r="A38" s="115" t="s">
        <v>492</v>
      </c>
      <c r="B38" s="150" t="s">
        <v>30</v>
      </c>
      <c r="C38" s="143"/>
      <c r="D38" s="143"/>
      <c r="E38" s="143"/>
      <c r="F38" s="143"/>
      <c r="G38" s="117">
        <f>G39+G41</f>
        <v>328433</v>
      </c>
      <c r="H38" s="117">
        <f t="shared" ref="H38:L38" si="16">H39+H41</f>
        <v>0</v>
      </c>
      <c r="I38" s="117">
        <f t="shared" si="16"/>
        <v>33400</v>
      </c>
      <c r="J38" s="117">
        <f t="shared" si="16"/>
        <v>15000</v>
      </c>
      <c r="K38" s="117">
        <f t="shared" si="16"/>
        <v>18400</v>
      </c>
      <c r="L38" s="117">
        <f t="shared" si="16"/>
        <v>0</v>
      </c>
      <c r="M38" s="119"/>
      <c r="N38" s="113"/>
      <c r="O38" s="113"/>
      <c r="P38" s="119"/>
      <c r="Q38" s="119"/>
      <c r="R38" s="113"/>
      <c r="S38" s="256"/>
    </row>
    <row r="39" spans="1:19">
      <c r="A39" s="116"/>
      <c r="B39" s="150" t="s">
        <v>28</v>
      </c>
      <c r="C39" s="143"/>
      <c r="D39" s="143"/>
      <c r="E39" s="143"/>
      <c r="F39" s="143"/>
      <c r="G39" s="117">
        <f>G40</f>
        <v>290900</v>
      </c>
      <c r="H39" s="117">
        <f t="shared" ref="H39:L39" si="17">H40</f>
        <v>0</v>
      </c>
      <c r="I39" s="117">
        <f t="shared" si="17"/>
        <v>15000</v>
      </c>
      <c r="J39" s="117">
        <f t="shared" si="17"/>
        <v>15000</v>
      </c>
      <c r="K39" s="117">
        <f t="shared" si="17"/>
        <v>0</v>
      </c>
      <c r="L39" s="117">
        <f t="shared" si="17"/>
        <v>0</v>
      </c>
      <c r="M39" s="119"/>
      <c r="N39" s="113"/>
      <c r="O39" s="113"/>
      <c r="P39" s="119"/>
      <c r="Q39" s="119"/>
      <c r="R39" s="113"/>
      <c r="S39" s="256"/>
    </row>
    <row r="40" spans="1:19" ht="210" customHeight="1">
      <c r="A40" s="139">
        <f>A37+1</f>
        <v>5</v>
      </c>
      <c r="B40" s="373" t="s">
        <v>489</v>
      </c>
      <c r="C40" s="213" t="s">
        <v>119</v>
      </c>
      <c r="D40" s="213" t="s">
        <v>497</v>
      </c>
      <c r="E40" s="306" t="s">
        <v>165</v>
      </c>
      <c r="F40" s="213" t="s">
        <v>498</v>
      </c>
      <c r="G40" s="119">
        <v>290900</v>
      </c>
      <c r="H40" s="119"/>
      <c r="I40" s="119">
        <f>J40+K40+L40</f>
        <v>15000</v>
      </c>
      <c r="J40" s="119">
        <v>15000</v>
      </c>
      <c r="K40" s="119"/>
      <c r="L40" s="119"/>
      <c r="M40" s="119"/>
      <c r="N40" s="113"/>
      <c r="O40" s="113"/>
      <c r="P40" s="119"/>
      <c r="Q40" s="119"/>
      <c r="R40" s="113"/>
      <c r="S40" s="374" t="s">
        <v>505</v>
      </c>
    </row>
    <row r="41" spans="1:19">
      <c r="A41" s="115"/>
      <c r="B41" s="150" t="s">
        <v>29</v>
      </c>
      <c r="C41" s="151"/>
      <c r="D41" s="151"/>
      <c r="E41" s="151"/>
      <c r="F41" s="151"/>
      <c r="G41" s="117">
        <f>G42+G43</f>
        <v>37533</v>
      </c>
      <c r="H41" s="117">
        <f t="shared" ref="H41:L41" si="18">H42+H43</f>
        <v>0</v>
      </c>
      <c r="I41" s="117">
        <f t="shared" si="18"/>
        <v>18400</v>
      </c>
      <c r="J41" s="117">
        <f t="shared" si="18"/>
        <v>0</v>
      </c>
      <c r="K41" s="117">
        <f t="shared" si="18"/>
        <v>18400</v>
      </c>
      <c r="L41" s="117">
        <f t="shared" si="18"/>
        <v>0</v>
      </c>
      <c r="M41" s="119"/>
      <c r="N41" s="113"/>
      <c r="O41" s="113"/>
      <c r="P41" s="119"/>
      <c r="Q41" s="119"/>
      <c r="R41" s="113"/>
      <c r="S41" s="256"/>
    </row>
    <row r="42" spans="1:19" ht="157.5">
      <c r="A42" s="139">
        <f>A40+1</f>
        <v>6</v>
      </c>
      <c r="B42" s="373" t="s">
        <v>490</v>
      </c>
      <c r="C42" s="213" t="s">
        <v>499</v>
      </c>
      <c r="D42" s="213" t="s">
        <v>500</v>
      </c>
      <c r="E42" s="213" t="s">
        <v>307</v>
      </c>
      <c r="F42" s="213" t="s">
        <v>501</v>
      </c>
      <c r="G42" s="119">
        <v>14540</v>
      </c>
      <c r="H42" s="119"/>
      <c r="I42" s="119">
        <f>J42+K42+L42</f>
        <v>11500</v>
      </c>
      <c r="J42" s="119"/>
      <c r="K42" s="119">
        <v>11500</v>
      </c>
      <c r="L42" s="119"/>
      <c r="M42" s="119"/>
      <c r="N42" s="113"/>
      <c r="O42" s="113"/>
      <c r="P42" s="119"/>
      <c r="Q42" s="119"/>
      <c r="R42" s="113"/>
      <c r="S42" s="374" t="s">
        <v>506</v>
      </c>
    </row>
    <row r="43" spans="1:19" ht="149.25" customHeight="1">
      <c r="A43" s="139">
        <f>A42+1</f>
        <v>7</v>
      </c>
      <c r="B43" s="373" t="s">
        <v>491</v>
      </c>
      <c r="C43" s="213" t="s">
        <v>209</v>
      </c>
      <c r="D43" s="213" t="s">
        <v>245</v>
      </c>
      <c r="E43" s="213" t="s">
        <v>235</v>
      </c>
      <c r="F43" s="213" t="s">
        <v>502</v>
      </c>
      <c r="G43" s="119">
        <v>22993</v>
      </c>
      <c r="H43" s="119"/>
      <c r="I43" s="119">
        <f>J43+K43+L43</f>
        <v>6900</v>
      </c>
      <c r="J43" s="119"/>
      <c r="K43" s="119">
        <v>6900</v>
      </c>
      <c r="L43" s="119"/>
      <c r="M43" s="119"/>
      <c r="N43" s="113"/>
      <c r="O43" s="113"/>
      <c r="P43" s="119"/>
      <c r="Q43" s="119"/>
      <c r="R43" s="113"/>
      <c r="S43" s="374" t="s">
        <v>566</v>
      </c>
    </row>
    <row r="44" spans="1:19">
      <c r="A44" s="158"/>
      <c r="B44" s="159"/>
      <c r="C44" s="160"/>
      <c r="D44" s="160"/>
      <c r="E44" s="160"/>
      <c r="F44" s="160"/>
      <c r="G44" s="161"/>
      <c r="H44" s="161"/>
      <c r="I44" s="161"/>
      <c r="J44" s="161"/>
      <c r="K44" s="161"/>
      <c r="L44" s="161"/>
      <c r="M44" s="161"/>
      <c r="N44" s="162"/>
      <c r="O44" s="162"/>
      <c r="P44" s="161"/>
      <c r="Q44" s="161"/>
      <c r="R44" s="161"/>
      <c r="S44" s="163"/>
    </row>
    <row r="45" spans="1:19">
      <c r="A45" s="252"/>
      <c r="B45" s="251"/>
      <c r="C45" s="252"/>
      <c r="D45" s="252"/>
      <c r="E45" s="252"/>
      <c r="F45" s="253"/>
      <c r="G45" s="253"/>
      <c r="H45" s="253"/>
      <c r="I45" s="253"/>
      <c r="J45" s="253"/>
      <c r="K45" s="253"/>
      <c r="L45" s="253"/>
      <c r="M45" s="253"/>
      <c r="N45" s="254"/>
      <c r="O45" s="254"/>
      <c r="P45" s="253"/>
      <c r="Q45" s="253"/>
      <c r="R45" s="253"/>
      <c r="S45" s="255"/>
    </row>
    <row r="46" spans="1:19">
      <c r="A46" s="120"/>
      <c r="B46" s="120"/>
      <c r="C46" s="120"/>
      <c r="D46" s="120"/>
      <c r="E46" s="120"/>
      <c r="N46" s="120"/>
      <c r="O46" s="120"/>
      <c r="S46" s="120"/>
    </row>
  </sheetData>
  <mergeCells count="20">
    <mergeCell ref="A9:A12"/>
    <mergeCell ref="B9:B12"/>
    <mergeCell ref="H9:M9"/>
    <mergeCell ref="C9:C12"/>
    <mergeCell ref="A1:S1"/>
    <mergeCell ref="A2:S2"/>
    <mergeCell ref="A5:S5"/>
    <mergeCell ref="A6:M6"/>
    <mergeCell ref="K8:S8"/>
    <mergeCell ref="A3:S3"/>
    <mergeCell ref="A4:S4"/>
    <mergeCell ref="E9:E12"/>
    <mergeCell ref="F9:F12"/>
    <mergeCell ref="D9:D12"/>
    <mergeCell ref="G9:G12"/>
    <mergeCell ref="S9:S12"/>
    <mergeCell ref="H10:H12"/>
    <mergeCell ref="I10:M10"/>
    <mergeCell ref="I11:I12"/>
    <mergeCell ref="J11:M11"/>
  </mergeCells>
  <printOptions horizontalCentered="1"/>
  <pageMargins left="0.31496062992126" right="0.31496062992126" top="0.34055118099999998" bottom="0.34055118099999998" header="0.31496062992126" footer="0.31496062992126"/>
  <pageSetup paperSize="9" scale="81" fitToHeight="0" orientation="landscape" horizontalDpi="300" verticalDpi="300" r:id="rId1"/>
  <headerFooter differentFirst="1">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4"/>
  <sheetViews>
    <sheetView showZeros="0" zoomScale="55" zoomScaleNormal="55" workbookViewId="0">
      <pane xSplit="2" ySplit="14" topLeftCell="C21" activePane="bottomRight" state="frozen"/>
      <selection pane="topRight" activeCell="C1" sqref="C1"/>
      <selection pane="bottomLeft" activeCell="A15" sqref="A15"/>
      <selection pane="bottomRight" activeCell="I23" sqref="I23"/>
    </sheetView>
  </sheetViews>
  <sheetFormatPr defaultColWidth="8.875" defaultRowHeight="15.75"/>
  <cols>
    <col min="1" max="1" width="5.375" style="126" customWidth="1"/>
    <col min="2" max="2" width="37.25" style="125" customWidth="1"/>
    <col min="3" max="3" width="17.375" style="126" customWidth="1"/>
    <col min="4" max="4" width="7.5" style="126" hidden="1" customWidth="1"/>
    <col min="5" max="5" width="7.5" style="126" customWidth="1"/>
    <col min="6" max="6" width="21.375" style="120" customWidth="1"/>
    <col min="7" max="7" width="12.625" style="120" customWidth="1"/>
    <col min="8" max="8" width="13.125" style="120" customWidth="1"/>
    <col min="9" max="9" width="11.375" style="120" customWidth="1"/>
    <col min="10" max="10" width="14.625" style="122" customWidth="1"/>
    <col min="11" max="11" width="36.875" style="120" hidden="1" customWidth="1"/>
    <col min="12" max="12" width="26.375" style="120" customWidth="1"/>
    <col min="13" max="21" width="8.875" style="120" customWidth="1"/>
    <col min="22" max="16384" width="8.875" style="120"/>
  </cols>
  <sheetData>
    <row r="1" spans="1:12" ht="18.75">
      <c r="A1" s="1123" t="s">
        <v>480</v>
      </c>
      <c r="B1" s="1123"/>
      <c r="C1" s="1123"/>
      <c r="D1" s="1123"/>
      <c r="E1" s="1123"/>
      <c r="F1" s="1123"/>
      <c r="G1" s="1123"/>
      <c r="H1" s="1123"/>
      <c r="I1" s="1123"/>
      <c r="J1" s="1123"/>
      <c r="K1" s="1123"/>
      <c r="L1" s="1123"/>
    </row>
    <row r="2" spans="1:12" ht="18.75">
      <c r="A2" s="1123" t="s">
        <v>482</v>
      </c>
      <c r="B2" s="1123"/>
      <c r="C2" s="1123"/>
      <c r="D2" s="1123"/>
      <c r="E2" s="1123"/>
      <c r="F2" s="1123"/>
      <c r="G2" s="1123"/>
      <c r="H2" s="1123"/>
      <c r="I2" s="1123"/>
      <c r="J2" s="1123"/>
      <c r="K2" s="1123"/>
      <c r="L2" s="1123"/>
    </row>
    <row r="3" spans="1:12" ht="18.75">
      <c r="A3" s="1124" t="s">
        <v>571</v>
      </c>
      <c r="B3" s="1124"/>
      <c r="C3" s="1124"/>
      <c r="D3" s="1124"/>
      <c r="E3" s="1124"/>
      <c r="F3" s="1124"/>
      <c r="G3" s="1124"/>
      <c r="H3" s="1124"/>
      <c r="I3" s="1124"/>
      <c r="J3" s="1124"/>
      <c r="K3" s="1124"/>
      <c r="L3" s="1124"/>
    </row>
    <row r="4" spans="1:12" ht="20.25" hidden="1">
      <c r="A4" s="1125" t="s">
        <v>74</v>
      </c>
      <c r="B4" s="1125"/>
      <c r="C4" s="1125"/>
      <c r="D4" s="1125"/>
      <c r="E4" s="1125"/>
      <c r="F4" s="1125"/>
      <c r="G4" s="1125"/>
      <c r="H4" s="1125"/>
      <c r="I4" s="1125"/>
      <c r="J4" s="1125"/>
      <c r="K4" s="1125"/>
      <c r="L4" s="1125"/>
    </row>
    <row r="5" spans="1:12" ht="18.75" hidden="1">
      <c r="A5" s="1124" t="s">
        <v>108</v>
      </c>
      <c r="B5" s="1124"/>
      <c r="C5" s="1124"/>
      <c r="D5" s="1124"/>
      <c r="E5" s="1124"/>
      <c r="F5" s="1124"/>
      <c r="G5" s="1124"/>
      <c r="H5" s="1124"/>
      <c r="I5" s="1124"/>
      <c r="J5" s="1124"/>
      <c r="K5" s="1124"/>
      <c r="L5" s="1124"/>
    </row>
    <row r="6" spans="1:12" ht="20.25" hidden="1">
      <c r="A6" s="1125" t="s">
        <v>109</v>
      </c>
      <c r="B6" s="1125"/>
      <c r="C6" s="1125"/>
      <c r="D6" s="1125"/>
      <c r="E6" s="1125"/>
      <c r="F6" s="1125"/>
      <c r="G6" s="1125"/>
      <c r="H6" s="1125"/>
      <c r="I6" s="1125"/>
      <c r="J6" s="1125"/>
      <c r="K6" s="121"/>
      <c r="L6" s="122"/>
    </row>
    <row r="7" spans="1:12" ht="20.25">
      <c r="A7" s="123"/>
      <c r="B7" s="123"/>
      <c r="C7" s="123"/>
      <c r="D7" s="123"/>
      <c r="E7" s="123"/>
      <c r="F7" s="123"/>
      <c r="G7" s="123"/>
      <c r="H7" s="123"/>
      <c r="I7" s="123"/>
      <c r="J7" s="123"/>
      <c r="K7" s="121"/>
      <c r="L7" s="122"/>
    </row>
    <row r="8" spans="1:12" ht="18.75">
      <c r="A8" s="124"/>
      <c r="I8" s="1131" t="s">
        <v>58</v>
      </c>
      <c r="J8" s="1131"/>
      <c r="K8" s="1131"/>
      <c r="L8" s="1131"/>
    </row>
    <row r="9" spans="1:12" ht="38.25" customHeight="1">
      <c r="A9" s="1135" t="s">
        <v>168</v>
      </c>
      <c r="B9" s="1135" t="s">
        <v>5</v>
      </c>
      <c r="C9" s="1135" t="s">
        <v>0</v>
      </c>
      <c r="D9" s="1135" t="s">
        <v>76</v>
      </c>
      <c r="E9" s="1135" t="s">
        <v>4</v>
      </c>
      <c r="F9" s="1135" t="s">
        <v>39</v>
      </c>
      <c r="G9" s="1135" t="s">
        <v>13</v>
      </c>
      <c r="H9" s="1129" t="s">
        <v>337</v>
      </c>
      <c r="I9" s="1130"/>
      <c r="J9" s="1140"/>
      <c r="K9" s="128"/>
      <c r="L9" s="1132" t="s">
        <v>3</v>
      </c>
    </row>
    <row r="10" spans="1:12" ht="19.5" customHeight="1">
      <c r="A10" s="1136"/>
      <c r="B10" s="1136"/>
      <c r="C10" s="1136"/>
      <c r="D10" s="1136"/>
      <c r="E10" s="1136"/>
      <c r="F10" s="1136"/>
      <c r="G10" s="1136"/>
      <c r="H10" s="1135" t="s">
        <v>22</v>
      </c>
      <c r="I10" s="1138" t="s">
        <v>59</v>
      </c>
      <c r="J10" s="1139"/>
      <c r="K10" s="128"/>
      <c r="L10" s="1133"/>
    </row>
    <row r="11" spans="1:12" ht="18.75" customHeight="1">
      <c r="A11" s="1136"/>
      <c r="B11" s="1136"/>
      <c r="C11" s="1136"/>
      <c r="D11" s="1136"/>
      <c r="E11" s="1136"/>
      <c r="F11" s="1136"/>
      <c r="G11" s="1136"/>
      <c r="H11" s="1136"/>
      <c r="I11" s="1135" t="s">
        <v>471</v>
      </c>
      <c r="J11" s="1135" t="s">
        <v>472</v>
      </c>
      <c r="K11" s="128"/>
      <c r="L11" s="1133"/>
    </row>
    <row r="12" spans="1:12" s="130" customFormat="1" ht="95.25" customHeight="1">
      <c r="A12" s="1137"/>
      <c r="B12" s="1137"/>
      <c r="C12" s="1137"/>
      <c r="D12" s="1137"/>
      <c r="E12" s="1137"/>
      <c r="F12" s="1137"/>
      <c r="G12" s="1137"/>
      <c r="H12" s="1137"/>
      <c r="I12" s="1137"/>
      <c r="J12" s="1137"/>
      <c r="K12" s="129" t="s">
        <v>62</v>
      </c>
      <c r="L12" s="1134"/>
    </row>
    <row r="13" spans="1:12" ht="18.75">
      <c r="A13" s="131" t="s">
        <v>40</v>
      </c>
      <c r="B13" s="131" t="s">
        <v>41</v>
      </c>
      <c r="C13" s="131" t="s">
        <v>42</v>
      </c>
      <c r="D13" s="131"/>
      <c r="E13" s="131" t="s">
        <v>43</v>
      </c>
      <c r="F13" s="131" t="s">
        <v>44</v>
      </c>
      <c r="G13" s="131" t="s">
        <v>45</v>
      </c>
      <c r="H13" s="131" t="s">
        <v>46</v>
      </c>
      <c r="I13" s="131" t="s">
        <v>47</v>
      </c>
      <c r="J13" s="131" t="s">
        <v>53</v>
      </c>
      <c r="K13" s="132"/>
      <c r="L13" s="131" t="s">
        <v>51</v>
      </c>
    </row>
    <row r="14" spans="1:12" s="135" customFormat="1">
      <c r="A14" s="261"/>
      <c r="B14" s="261" t="s">
        <v>24</v>
      </c>
      <c r="C14" s="261"/>
      <c r="D14" s="261"/>
      <c r="E14" s="261"/>
      <c r="F14" s="261"/>
      <c r="G14" s="262">
        <f>G15</f>
        <v>399077</v>
      </c>
      <c r="H14" s="262">
        <f t="shared" ref="H14:J15" si="0">H15</f>
        <v>360000</v>
      </c>
      <c r="I14" s="262">
        <f t="shared" si="0"/>
        <v>290000</v>
      </c>
      <c r="J14" s="262">
        <f t="shared" si="0"/>
        <v>0</v>
      </c>
      <c r="K14" s="262" t="e">
        <f t="shared" ref="K14" si="1">K15</f>
        <v>#REF!</v>
      </c>
      <c r="L14" s="263"/>
    </row>
    <row r="15" spans="1:12" s="138" customFormat="1">
      <c r="A15" s="136"/>
      <c r="B15" s="264" t="s">
        <v>11</v>
      </c>
      <c r="C15" s="136"/>
      <c r="D15" s="136"/>
      <c r="E15" s="265"/>
      <c r="F15" s="266"/>
      <c r="G15" s="112">
        <f>G16</f>
        <v>399077</v>
      </c>
      <c r="H15" s="112">
        <f t="shared" si="0"/>
        <v>360000</v>
      </c>
      <c r="I15" s="112">
        <f t="shared" si="0"/>
        <v>290000</v>
      </c>
      <c r="J15" s="112">
        <f t="shared" si="0"/>
        <v>0</v>
      </c>
      <c r="K15" s="112" t="e">
        <f>#REF!+#REF!+#REF!+#REF!+#REF!+#REF!+#REF!+#REF!+#REF!+#REF!</f>
        <v>#REF!</v>
      </c>
      <c r="L15" s="137"/>
    </row>
    <row r="16" spans="1:12" s="138" customFormat="1" ht="15.75" customHeight="1">
      <c r="A16" s="139">
        <v>1</v>
      </c>
      <c r="B16" s="140" t="s">
        <v>56</v>
      </c>
      <c r="C16" s="139"/>
      <c r="D16" s="139"/>
      <c r="E16" s="113"/>
      <c r="F16" s="141"/>
      <c r="G16" s="113">
        <f t="shared" ref="G16:J17" si="2">G19</f>
        <v>399077</v>
      </c>
      <c r="H16" s="113">
        <f t="shared" si="2"/>
        <v>360000</v>
      </c>
      <c r="I16" s="113">
        <f t="shared" si="2"/>
        <v>290000</v>
      </c>
      <c r="J16" s="113">
        <f t="shared" si="2"/>
        <v>0</v>
      </c>
      <c r="K16" s="113"/>
      <c r="L16" s="137"/>
    </row>
    <row r="17" spans="1:12" s="138" customFormat="1" ht="15.75" customHeight="1">
      <c r="A17" s="139" t="s">
        <v>33</v>
      </c>
      <c r="B17" s="140" t="s">
        <v>54</v>
      </c>
      <c r="C17" s="139"/>
      <c r="D17" s="139"/>
      <c r="E17" s="113"/>
      <c r="F17" s="141"/>
      <c r="G17" s="113">
        <f t="shared" si="2"/>
        <v>399077</v>
      </c>
      <c r="H17" s="113">
        <f t="shared" si="2"/>
        <v>360000</v>
      </c>
      <c r="I17" s="113">
        <f t="shared" si="2"/>
        <v>290000</v>
      </c>
      <c r="J17" s="113">
        <f t="shared" si="2"/>
        <v>0</v>
      </c>
      <c r="K17" s="113"/>
      <c r="L17" s="137"/>
    </row>
    <row r="18" spans="1:12">
      <c r="A18" s="115"/>
      <c r="B18" s="146" t="s">
        <v>35</v>
      </c>
      <c r="C18" s="115"/>
      <c r="D18" s="115"/>
      <c r="E18" s="115"/>
      <c r="F18" s="115"/>
      <c r="G18" s="115"/>
      <c r="H18" s="115"/>
      <c r="I18" s="115"/>
      <c r="J18" s="115"/>
      <c r="K18" s="115"/>
      <c r="L18" s="147"/>
    </row>
    <row r="19" spans="1:12">
      <c r="A19" s="136" t="s">
        <v>7</v>
      </c>
      <c r="B19" s="264" t="s">
        <v>56</v>
      </c>
      <c r="C19" s="143"/>
      <c r="D19" s="143"/>
      <c r="E19" s="143"/>
      <c r="F19" s="143"/>
      <c r="G19" s="112">
        <f>G20</f>
        <v>399077</v>
      </c>
      <c r="H19" s="112">
        <f t="shared" ref="H19:J19" si="3">H20</f>
        <v>360000</v>
      </c>
      <c r="I19" s="112">
        <f t="shared" si="3"/>
        <v>290000</v>
      </c>
      <c r="J19" s="112">
        <f t="shared" si="3"/>
        <v>0</v>
      </c>
      <c r="K19" s="116"/>
      <c r="L19" s="267"/>
    </row>
    <row r="20" spans="1:12" s="152" customFormat="1" ht="31.5">
      <c r="A20" s="115" t="s">
        <v>33</v>
      </c>
      <c r="B20" s="150" t="s">
        <v>54</v>
      </c>
      <c r="C20" s="151"/>
      <c r="D20" s="151"/>
      <c r="E20" s="151"/>
      <c r="F20" s="151"/>
      <c r="G20" s="117">
        <f>G21</f>
        <v>399077</v>
      </c>
      <c r="H20" s="117">
        <f t="shared" ref="H20:J22" si="4">H21</f>
        <v>360000</v>
      </c>
      <c r="I20" s="117">
        <f t="shared" si="4"/>
        <v>290000</v>
      </c>
      <c r="J20" s="117">
        <f t="shared" si="4"/>
        <v>0</v>
      </c>
      <c r="K20" s="118"/>
      <c r="L20" s="270"/>
    </row>
    <row r="21" spans="1:12" ht="18.75" customHeight="1">
      <c r="A21" s="139"/>
      <c r="B21" s="4" t="s">
        <v>30</v>
      </c>
      <c r="C21" s="8"/>
      <c r="D21" s="8"/>
      <c r="E21" s="8"/>
      <c r="F21" s="8"/>
      <c r="G21" s="119">
        <f>G22</f>
        <v>399077</v>
      </c>
      <c r="H21" s="119">
        <f t="shared" si="4"/>
        <v>360000</v>
      </c>
      <c r="I21" s="119">
        <f t="shared" si="4"/>
        <v>290000</v>
      </c>
      <c r="J21" s="119">
        <f t="shared" si="4"/>
        <v>0</v>
      </c>
      <c r="K21" s="113"/>
      <c r="L21" s="157"/>
    </row>
    <row r="22" spans="1:12">
      <c r="A22" s="139"/>
      <c r="B22" s="4" t="s">
        <v>28</v>
      </c>
      <c r="C22" s="5"/>
      <c r="D22" s="5"/>
      <c r="E22" s="5"/>
      <c r="F22" s="8"/>
      <c r="G22" s="119">
        <f>G23</f>
        <v>399077</v>
      </c>
      <c r="H22" s="119">
        <f t="shared" si="4"/>
        <v>360000</v>
      </c>
      <c r="I22" s="119">
        <f t="shared" si="4"/>
        <v>290000</v>
      </c>
      <c r="J22" s="119">
        <f t="shared" si="4"/>
        <v>0</v>
      </c>
      <c r="K22" s="113"/>
      <c r="L22" s="157"/>
    </row>
    <row r="23" spans="1:12" s="780" customFormat="1" ht="152.25" customHeight="1">
      <c r="A23" s="775">
        <v>1</v>
      </c>
      <c r="B23" s="268" t="s">
        <v>473</v>
      </c>
      <c r="C23" s="269" t="s">
        <v>474</v>
      </c>
      <c r="D23" s="8" t="s">
        <v>475</v>
      </c>
      <c r="E23" s="695" t="s">
        <v>172</v>
      </c>
      <c r="F23" s="8" t="s">
        <v>476</v>
      </c>
      <c r="G23" s="688">
        <v>399077</v>
      </c>
      <c r="H23" s="779">
        <v>360000</v>
      </c>
      <c r="I23" s="688">
        <v>290000</v>
      </c>
      <c r="J23" s="779"/>
      <c r="K23" s="776"/>
      <c r="L23" s="271" t="s">
        <v>509</v>
      </c>
    </row>
    <row r="24" spans="1:12">
      <c r="A24" s="158"/>
      <c r="B24" s="159"/>
      <c r="C24" s="160"/>
      <c r="D24" s="160"/>
      <c r="E24" s="160"/>
      <c r="F24" s="160"/>
      <c r="G24" s="161"/>
      <c r="H24" s="161"/>
      <c r="I24" s="161"/>
      <c r="J24" s="161"/>
      <c r="K24" s="162"/>
      <c r="L24" s="163"/>
    </row>
  </sheetData>
  <mergeCells count="20">
    <mergeCell ref="A1:L1"/>
    <mergeCell ref="A2:L2"/>
    <mergeCell ref="A3:L3"/>
    <mergeCell ref="A4:L4"/>
    <mergeCell ref="A5:L5"/>
    <mergeCell ref="A6:J6"/>
    <mergeCell ref="I8:L8"/>
    <mergeCell ref="L9:L12"/>
    <mergeCell ref="H10:H12"/>
    <mergeCell ref="I10:J10"/>
    <mergeCell ref="I11:I12"/>
    <mergeCell ref="J11:J12"/>
    <mergeCell ref="H9:J9"/>
    <mergeCell ref="A9:A12"/>
    <mergeCell ref="B9:B12"/>
    <mergeCell ref="C9:C12"/>
    <mergeCell ref="D9:D12"/>
    <mergeCell ref="E9:E12"/>
    <mergeCell ref="F9:F12"/>
    <mergeCell ref="G9:G12"/>
  </mergeCells>
  <printOptions horizontalCentered="1"/>
  <pageMargins left="0.31496062992126" right="0.31496062992126" top="0.34055118099999998" bottom="0.34055118099999998" header="0.31496062992126" footer="0.31496062992126"/>
  <pageSetup paperSize="9" scale="79" fitToHeight="0" orientation="landscape" horizontalDpi="300" verticalDpi="300" r:id="rId1"/>
  <headerFooter differentFirst="1">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89"/>
  <sheetViews>
    <sheetView showZeros="0" zoomScale="80" zoomScaleNormal="80" workbookViewId="0">
      <pane xSplit="2" ySplit="12" topLeftCell="C13" activePane="bottomRight" state="frozen"/>
      <selection pane="topRight" activeCell="C1" sqref="C1"/>
      <selection pane="bottomLeft" activeCell="A13" sqref="A13"/>
      <selection pane="bottomRight" activeCell="W13" sqref="W13"/>
    </sheetView>
  </sheetViews>
  <sheetFormatPr defaultColWidth="9" defaultRowHeight="15.75"/>
  <cols>
    <col min="1" max="1" width="5.375" style="281" customWidth="1"/>
    <col min="2" max="2" width="40.375" style="280" customWidth="1"/>
    <col min="3" max="3" width="18.125" style="281" customWidth="1"/>
    <col min="4" max="4" width="10.625" style="281" customWidth="1"/>
    <col min="5" max="5" width="7.5" style="281" customWidth="1"/>
    <col min="6" max="6" width="25.625" style="275" customWidth="1"/>
    <col min="7" max="7" width="11.625" style="275" hidden="1" customWidth="1"/>
    <col min="8" max="8" width="10.5" style="275" hidden="1" customWidth="1"/>
    <col min="9" max="9" width="10.625" style="275" hidden="1" customWidth="1"/>
    <col min="10" max="11" width="11.375" style="275" hidden="1" customWidth="1"/>
    <col min="12" max="12" width="9.5" style="275" customWidth="1"/>
    <col min="13" max="13" width="9.625" style="275" customWidth="1"/>
    <col min="14" max="15" width="8.625" style="275" customWidth="1"/>
    <col min="16" max="16" width="9.875" style="275" customWidth="1"/>
    <col min="17" max="17" width="11.375" style="275" customWidth="1"/>
    <col min="18" max="18" width="5.875" style="276" hidden="1" customWidth="1"/>
    <col min="19" max="19" width="6.625" style="276" hidden="1" customWidth="1"/>
    <col min="20" max="20" width="11.625" style="275" hidden="1" customWidth="1"/>
    <col min="21" max="21" width="11.875" style="275" hidden="1" customWidth="1"/>
    <col min="22" max="22" width="11.375" style="275" hidden="1" customWidth="1"/>
    <col min="23" max="23" width="22.75" style="277" customWidth="1"/>
    <col min="24" max="24" width="36.875" style="275" hidden="1" customWidth="1"/>
    <col min="25" max="26" width="8.875" style="275" customWidth="1"/>
    <col min="27" max="27" width="20.875" style="275" customWidth="1"/>
    <col min="28" max="38" width="8.875" style="275" customWidth="1"/>
    <col min="39" max="16384" width="9" style="275"/>
  </cols>
  <sheetData>
    <row r="1" spans="1:23" ht="18.75">
      <c r="A1" s="1144" t="s">
        <v>481</v>
      </c>
      <c r="B1" s="1144"/>
      <c r="C1" s="1144"/>
      <c r="D1" s="1144"/>
      <c r="E1" s="1144"/>
      <c r="F1" s="1144"/>
      <c r="G1" s="1144"/>
      <c r="H1" s="1144"/>
      <c r="I1" s="1144"/>
      <c r="J1" s="1144"/>
      <c r="K1" s="1144"/>
      <c r="L1" s="1144"/>
      <c r="M1" s="1144"/>
      <c r="N1" s="1144"/>
      <c r="O1" s="1144"/>
      <c r="P1" s="1144"/>
      <c r="Q1" s="1144"/>
      <c r="R1" s="1144"/>
      <c r="S1" s="1144"/>
      <c r="T1" s="1144"/>
      <c r="U1" s="1144"/>
      <c r="V1" s="1144"/>
      <c r="W1" s="1144"/>
    </row>
    <row r="2" spans="1:23" ht="16.5">
      <c r="A2" s="1145" t="s">
        <v>564</v>
      </c>
      <c r="B2" s="1145"/>
      <c r="C2" s="1145"/>
      <c r="D2" s="1145"/>
      <c r="E2" s="1145"/>
      <c r="F2" s="1145"/>
      <c r="G2" s="1145"/>
      <c r="H2" s="1145"/>
      <c r="I2" s="1145"/>
      <c r="J2" s="1145"/>
      <c r="K2" s="1145"/>
      <c r="L2" s="1145"/>
      <c r="M2" s="1145"/>
      <c r="N2" s="1145"/>
      <c r="O2" s="1145"/>
      <c r="P2" s="1145"/>
      <c r="Q2" s="1145"/>
      <c r="R2" s="1145"/>
      <c r="S2" s="1145"/>
      <c r="T2" s="1145"/>
      <c r="U2" s="1145"/>
      <c r="V2" s="1145"/>
      <c r="W2" s="1145"/>
    </row>
    <row r="3" spans="1:23" ht="18.75">
      <c r="A3" s="1146" t="s">
        <v>571</v>
      </c>
      <c r="B3" s="1146"/>
      <c r="C3" s="1146"/>
      <c r="D3" s="1146"/>
      <c r="E3" s="1146"/>
      <c r="F3" s="1146"/>
      <c r="G3" s="1146"/>
      <c r="H3" s="1146"/>
      <c r="I3" s="1146"/>
      <c r="J3" s="1146"/>
      <c r="K3" s="1146"/>
      <c r="L3" s="1146"/>
      <c r="M3" s="1146"/>
      <c r="N3" s="1146"/>
      <c r="O3" s="1146"/>
      <c r="P3" s="1146"/>
      <c r="Q3" s="1146"/>
      <c r="R3" s="1146"/>
      <c r="S3" s="1146"/>
      <c r="T3" s="1146"/>
      <c r="U3" s="1146"/>
      <c r="V3" s="1146"/>
      <c r="W3" s="1146"/>
    </row>
    <row r="4" spans="1:23" ht="20.25" hidden="1">
      <c r="A4" s="1143" t="s">
        <v>74</v>
      </c>
      <c r="B4" s="1143"/>
      <c r="C4" s="1143"/>
      <c r="D4" s="1143"/>
      <c r="E4" s="1143"/>
      <c r="F4" s="1143"/>
      <c r="G4" s="1143"/>
      <c r="H4" s="1143"/>
      <c r="I4" s="1143"/>
      <c r="J4" s="1143"/>
      <c r="K4" s="1143"/>
      <c r="L4" s="1143"/>
      <c r="M4" s="1143"/>
      <c r="N4" s="1143"/>
      <c r="O4" s="1143"/>
      <c r="P4" s="1143"/>
      <c r="Q4" s="1143"/>
      <c r="R4" s="1143"/>
      <c r="S4" s="1143"/>
      <c r="T4" s="1143"/>
      <c r="U4" s="1143"/>
      <c r="V4" s="1143"/>
      <c r="W4" s="1143"/>
    </row>
    <row r="5" spans="1:23" ht="18.75" hidden="1">
      <c r="A5" s="1146" t="s">
        <v>108</v>
      </c>
      <c r="B5" s="1146"/>
      <c r="C5" s="1146"/>
      <c r="D5" s="1146"/>
      <c r="E5" s="1146"/>
      <c r="F5" s="1146"/>
      <c r="G5" s="1146"/>
      <c r="H5" s="1146"/>
      <c r="I5" s="1146"/>
      <c r="J5" s="1146"/>
      <c r="K5" s="1146"/>
      <c r="L5" s="1146"/>
      <c r="M5" s="1146"/>
      <c r="N5" s="1146"/>
      <c r="O5" s="1146"/>
      <c r="P5" s="1146"/>
      <c r="Q5" s="1146"/>
      <c r="R5" s="1146"/>
      <c r="S5" s="1146"/>
      <c r="T5" s="1146"/>
      <c r="U5" s="1146"/>
      <c r="V5" s="1146"/>
      <c r="W5" s="1146"/>
    </row>
    <row r="6" spans="1:23" ht="20.25" hidden="1">
      <c r="A6" s="1143" t="s">
        <v>109</v>
      </c>
      <c r="B6" s="1143"/>
      <c r="C6" s="1143"/>
      <c r="D6" s="1143"/>
      <c r="E6" s="1143"/>
      <c r="F6" s="1143"/>
      <c r="G6" s="1143"/>
      <c r="H6" s="1143"/>
      <c r="I6" s="1143"/>
      <c r="J6" s="1143"/>
      <c r="K6" s="1143"/>
      <c r="L6" s="1143"/>
      <c r="M6" s="1143"/>
      <c r="N6" s="1143"/>
      <c r="O6" s="1143"/>
      <c r="P6" s="1143"/>
      <c r="Q6" s="1143"/>
    </row>
    <row r="7" spans="1:23" ht="20.25" hidden="1">
      <c r="A7" s="278"/>
      <c r="B7" s="278"/>
      <c r="C7" s="278"/>
      <c r="D7" s="278"/>
      <c r="E7" s="278"/>
      <c r="F7" s="278"/>
      <c r="G7" s="278"/>
      <c r="H7" s="278"/>
      <c r="I7" s="278"/>
      <c r="J7" s="278"/>
      <c r="K7" s="278"/>
      <c r="L7" s="278"/>
      <c r="M7" s="278"/>
      <c r="N7" s="278"/>
      <c r="O7" s="278"/>
      <c r="P7" s="278"/>
      <c r="Q7" s="278"/>
    </row>
    <row r="8" spans="1:23" ht="18.75">
      <c r="A8" s="279"/>
      <c r="Q8" s="1141" t="s">
        <v>58</v>
      </c>
      <c r="R8" s="1141"/>
      <c r="S8" s="1141"/>
      <c r="T8" s="1141"/>
      <c r="U8" s="1141"/>
      <c r="V8" s="1141"/>
      <c r="W8" s="1141"/>
    </row>
    <row r="9" spans="1:23" ht="18.75">
      <c r="A9" s="1142" t="s">
        <v>168</v>
      </c>
      <c r="B9" s="1142" t="s">
        <v>5</v>
      </c>
      <c r="C9" s="1142" t="s">
        <v>0</v>
      </c>
      <c r="D9" s="1142" t="s">
        <v>76</v>
      </c>
      <c r="E9" s="1142" t="s">
        <v>4</v>
      </c>
      <c r="F9" s="1142" t="s">
        <v>39</v>
      </c>
      <c r="G9" s="1142" t="s">
        <v>13</v>
      </c>
      <c r="H9" s="282"/>
      <c r="I9" s="1142" t="s">
        <v>38</v>
      </c>
      <c r="J9" s="282"/>
      <c r="K9" s="282"/>
      <c r="L9" s="1149" t="s">
        <v>158</v>
      </c>
      <c r="M9" s="1150"/>
      <c r="N9" s="1150"/>
      <c r="O9" s="1150"/>
      <c r="P9" s="1150"/>
      <c r="Q9" s="1150"/>
      <c r="R9" s="283"/>
      <c r="S9" s="283"/>
      <c r="T9" s="282"/>
      <c r="U9" s="282"/>
      <c r="V9" s="282"/>
      <c r="W9" s="1151" t="s">
        <v>3</v>
      </c>
    </row>
    <row r="10" spans="1:23" ht="19.5">
      <c r="A10" s="1142"/>
      <c r="B10" s="1142"/>
      <c r="C10" s="1142"/>
      <c r="D10" s="1142"/>
      <c r="E10" s="1142"/>
      <c r="F10" s="1142"/>
      <c r="G10" s="1142"/>
      <c r="H10" s="1142" t="s">
        <v>37</v>
      </c>
      <c r="I10" s="1142"/>
      <c r="J10" s="282"/>
      <c r="K10" s="282"/>
      <c r="L10" s="1142" t="s">
        <v>22</v>
      </c>
      <c r="M10" s="1152" t="s">
        <v>60</v>
      </c>
      <c r="N10" s="1152"/>
      <c r="O10" s="1152"/>
      <c r="P10" s="1152"/>
      <c r="Q10" s="1152"/>
      <c r="R10" s="283"/>
      <c r="S10" s="283"/>
      <c r="T10" s="282"/>
      <c r="U10" s="282"/>
      <c r="V10" s="282"/>
      <c r="W10" s="1151"/>
    </row>
    <row r="11" spans="1:23" ht="18.75">
      <c r="A11" s="1142"/>
      <c r="B11" s="1142"/>
      <c r="C11" s="1142"/>
      <c r="D11" s="1142"/>
      <c r="E11" s="1142"/>
      <c r="F11" s="1142"/>
      <c r="G11" s="1142"/>
      <c r="H11" s="1142"/>
      <c r="I11" s="1142"/>
      <c r="J11" s="282"/>
      <c r="K11" s="282"/>
      <c r="L11" s="1142"/>
      <c r="M11" s="1142" t="s">
        <v>61</v>
      </c>
      <c r="N11" s="1155" t="s">
        <v>59</v>
      </c>
      <c r="O11" s="1156"/>
      <c r="P11" s="1157"/>
      <c r="Q11" s="1153" t="s">
        <v>280</v>
      </c>
      <c r="R11" s="283"/>
      <c r="S11" s="283"/>
      <c r="T11" s="282"/>
      <c r="U11" s="282"/>
      <c r="V11" s="282"/>
      <c r="W11" s="1151"/>
    </row>
    <row r="12" spans="1:23" s="286" customFormat="1" ht="96" customHeight="1">
      <c r="A12" s="1142"/>
      <c r="B12" s="1142"/>
      <c r="C12" s="1142"/>
      <c r="D12" s="1142"/>
      <c r="E12" s="1142"/>
      <c r="F12" s="1142"/>
      <c r="G12" s="1142"/>
      <c r="H12" s="1142"/>
      <c r="I12" s="1142"/>
      <c r="J12" s="284" t="s">
        <v>21</v>
      </c>
      <c r="K12" s="284" t="s">
        <v>27</v>
      </c>
      <c r="L12" s="1142"/>
      <c r="M12" s="1142"/>
      <c r="N12" s="284" t="s">
        <v>539</v>
      </c>
      <c r="O12" s="285" t="s">
        <v>540</v>
      </c>
      <c r="P12" s="284" t="s">
        <v>513</v>
      </c>
      <c r="Q12" s="1154"/>
      <c r="R12" s="284" t="s">
        <v>62</v>
      </c>
      <c r="S12" s="284" t="s">
        <v>66</v>
      </c>
      <c r="T12" s="284" t="s">
        <v>65</v>
      </c>
      <c r="U12" s="284" t="s">
        <v>64</v>
      </c>
      <c r="V12" s="284" t="s">
        <v>63</v>
      </c>
      <c r="W12" s="1151"/>
    </row>
    <row r="13" spans="1:23" ht="18.75">
      <c r="A13" s="287" t="s">
        <v>40</v>
      </c>
      <c r="B13" s="287" t="s">
        <v>41</v>
      </c>
      <c r="C13" s="287" t="s">
        <v>42</v>
      </c>
      <c r="D13" s="287" t="s">
        <v>43</v>
      </c>
      <c r="E13" s="287" t="s">
        <v>44</v>
      </c>
      <c r="F13" s="287" t="s">
        <v>45</v>
      </c>
      <c r="G13" s="287" t="s">
        <v>46</v>
      </c>
      <c r="H13" s="287" t="s">
        <v>46</v>
      </c>
      <c r="I13" s="287" t="s">
        <v>47</v>
      </c>
      <c r="J13" s="287"/>
      <c r="K13" s="287" t="s">
        <v>47</v>
      </c>
      <c r="L13" s="287" t="s">
        <v>53</v>
      </c>
      <c r="M13" s="287" t="s">
        <v>51</v>
      </c>
      <c r="N13" s="287" t="s">
        <v>48</v>
      </c>
      <c r="O13" s="287" t="s">
        <v>49</v>
      </c>
      <c r="P13" s="287" t="s">
        <v>50</v>
      </c>
      <c r="Q13" s="287" t="s">
        <v>52</v>
      </c>
      <c r="R13" s="288"/>
      <c r="S13" s="289"/>
      <c r="T13" s="289"/>
      <c r="U13" s="289"/>
      <c r="V13" s="290" t="s">
        <v>69</v>
      </c>
      <c r="W13" s="287" t="s">
        <v>69</v>
      </c>
    </row>
    <row r="14" spans="1:23" s="293" customFormat="1">
      <c r="A14" s="323"/>
      <c r="B14" s="323" t="s">
        <v>24</v>
      </c>
      <c r="C14" s="323"/>
      <c r="D14" s="323"/>
      <c r="E14" s="323"/>
      <c r="F14" s="323"/>
      <c r="G14" s="324">
        <f>G16+G17+G18+G20+G24</f>
        <v>6471141</v>
      </c>
      <c r="H14" s="324" t="e">
        <f t="shared" ref="H14:K14" si="0">H16+H17+H18+H20+H24</f>
        <v>#REF!</v>
      </c>
      <c r="I14" s="324">
        <f t="shared" si="0"/>
        <v>1824356</v>
      </c>
      <c r="J14" s="324" t="e">
        <f t="shared" si="0"/>
        <v>#REF!</v>
      </c>
      <c r="K14" s="324" t="e">
        <f t="shared" si="0"/>
        <v>#REF!</v>
      </c>
      <c r="L14" s="324">
        <f>L15</f>
        <v>680746</v>
      </c>
      <c r="M14" s="324">
        <f t="shared" ref="M14:Q14" si="1">M15</f>
        <v>589342</v>
      </c>
      <c r="N14" s="324">
        <f t="shared" si="1"/>
        <v>70000</v>
      </c>
      <c r="O14" s="324">
        <f t="shared" si="1"/>
        <v>480565</v>
      </c>
      <c r="P14" s="324">
        <f t="shared" si="1"/>
        <v>38777</v>
      </c>
      <c r="Q14" s="324">
        <f t="shared" si="1"/>
        <v>91404</v>
      </c>
      <c r="R14" s="291" t="e">
        <f t="shared" ref="R14:V14" si="2">R15</f>
        <v>#REF!</v>
      </c>
      <c r="S14" s="291" t="e">
        <f t="shared" si="2"/>
        <v>#REF!</v>
      </c>
      <c r="T14" s="291" t="e">
        <f t="shared" si="2"/>
        <v>#REF!</v>
      </c>
      <c r="U14" s="291" t="e">
        <f t="shared" si="2"/>
        <v>#REF!</v>
      </c>
      <c r="V14" s="291" t="e">
        <f t="shared" si="2"/>
        <v>#REF!</v>
      </c>
      <c r="W14" s="292"/>
    </row>
    <row r="15" spans="1:23" s="296" customFormat="1">
      <c r="A15" s="325"/>
      <c r="B15" s="326" t="s">
        <v>11</v>
      </c>
      <c r="C15" s="325"/>
      <c r="D15" s="325"/>
      <c r="E15" s="327"/>
      <c r="F15" s="328"/>
      <c r="G15" s="329">
        <f>G16+G18</f>
        <v>4324544</v>
      </c>
      <c r="H15" s="329" t="e">
        <f>H16+#REF!+H18+#REF!+#REF!+#REF!</f>
        <v>#REF!</v>
      </c>
      <c r="I15" s="329">
        <f>I16+I18</f>
        <v>536653</v>
      </c>
      <c r="J15" s="329" t="e">
        <f t="shared" ref="J15:K15" si="3">J16+J18</f>
        <v>#REF!</v>
      </c>
      <c r="K15" s="329" t="e">
        <f t="shared" si="3"/>
        <v>#REF!</v>
      </c>
      <c r="L15" s="329">
        <f>L16+L17+L18+L20+L24+L25</f>
        <v>680746</v>
      </c>
      <c r="M15" s="329">
        <f t="shared" ref="M15:Q15" si="4">M16+M17+M18+M20+M24+M25</f>
        <v>589342</v>
      </c>
      <c r="N15" s="329">
        <f t="shared" si="4"/>
        <v>70000</v>
      </c>
      <c r="O15" s="329">
        <f t="shared" si="4"/>
        <v>480565</v>
      </c>
      <c r="P15" s="329">
        <f t="shared" si="4"/>
        <v>38777</v>
      </c>
      <c r="Q15" s="329">
        <f t="shared" si="4"/>
        <v>91404</v>
      </c>
      <c r="R15" s="294" t="e">
        <f>R16+#REF!+#REF!+#REF!+#REF!+#REF!+#REF!+#REF!+#REF!+#REF!</f>
        <v>#REF!</v>
      </c>
      <c r="S15" s="294" t="e">
        <f>S16+#REF!+#REF!+#REF!+#REF!+#REF!+#REF!+#REF!+#REF!+#REF!</f>
        <v>#REF!</v>
      </c>
      <c r="T15" s="294" t="e">
        <f>T16+#REF!+#REF!+#REF!+#REF!+#REF!+#REF!+#REF!+#REF!+#REF!</f>
        <v>#REF!</v>
      </c>
      <c r="U15" s="294" t="e">
        <f>U16+#REF!+#REF!+#REF!+#REF!+#REF!+#REF!+#REF!+#REF!+#REF!</f>
        <v>#REF!</v>
      </c>
      <c r="V15" s="294" t="e">
        <f>V16+#REF!+#REF!+#REF!+#REF!+#REF!+#REF!+#REF!+#REF!+#REF!</f>
        <v>#REF!</v>
      </c>
      <c r="W15" s="295"/>
    </row>
    <row r="16" spans="1:23" s="296" customFormat="1">
      <c r="A16" s="330">
        <v>1</v>
      </c>
      <c r="B16" s="305" t="str">
        <f>B27</f>
        <v>Giáo dục, đào tạo và giáo dục nghề nghiệp</v>
      </c>
      <c r="C16" s="330"/>
      <c r="D16" s="330"/>
      <c r="E16" s="316"/>
      <c r="F16" s="331"/>
      <c r="G16" s="316">
        <f>G27</f>
        <v>3766177</v>
      </c>
      <c r="H16" s="316" t="e">
        <f t="shared" ref="H16:Q16" si="5">H27</f>
        <v>#REF!</v>
      </c>
      <c r="I16" s="316">
        <f t="shared" si="5"/>
        <v>0</v>
      </c>
      <c r="J16" s="316" t="e">
        <f t="shared" si="5"/>
        <v>#REF!</v>
      </c>
      <c r="K16" s="316" t="e">
        <f t="shared" si="5"/>
        <v>#REF!</v>
      </c>
      <c r="L16" s="316">
        <f t="shared" si="5"/>
        <v>146365</v>
      </c>
      <c r="M16" s="316">
        <f t="shared" si="5"/>
        <v>146365</v>
      </c>
      <c r="N16" s="316">
        <f t="shared" si="5"/>
        <v>0</v>
      </c>
      <c r="O16" s="316">
        <f t="shared" si="5"/>
        <v>146365</v>
      </c>
      <c r="P16" s="316"/>
      <c r="Q16" s="316">
        <f t="shared" si="5"/>
        <v>0</v>
      </c>
      <c r="R16" s="297" t="e">
        <f>R27</f>
        <v>#REF!</v>
      </c>
      <c r="S16" s="297" t="e">
        <f>S27</f>
        <v>#REF!</v>
      </c>
      <c r="T16" s="297" t="e">
        <f>T27</f>
        <v>#REF!</v>
      </c>
      <c r="U16" s="297" t="e">
        <f>U27</f>
        <v>#REF!</v>
      </c>
      <c r="V16" s="297" t="e">
        <f>V27</f>
        <v>#REF!</v>
      </c>
      <c r="W16" s="295"/>
    </row>
    <row r="17" spans="1:23" s="296" customFormat="1">
      <c r="A17" s="330">
        <v>2</v>
      </c>
      <c r="B17" s="305" t="str">
        <f>B35</f>
        <v>Y tế, dân số và gia đình</v>
      </c>
      <c r="C17" s="330"/>
      <c r="D17" s="330"/>
      <c r="E17" s="316"/>
      <c r="F17" s="331"/>
      <c r="G17" s="316">
        <f>G35</f>
        <v>1724105</v>
      </c>
      <c r="H17" s="316">
        <f t="shared" ref="H17:Q17" si="6">H35</f>
        <v>0</v>
      </c>
      <c r="I17" s="316">
        <f t="shared" si="6"/>
        <v>1256703</v>
      </c>
      <c r="J17" s="316">
        <f t="shared" si="6"/>
        <v>0</v>
      </c>
      <c r="K17" s="316">
        <f t="shared" si="6"/>
        <v>0</v>
      </c>
      <c r="L17" s="316">
        <f t="shared" si="6"/>
        <v>180000</v>
      </c>
      <c r="M17" s="316">
        <f t="shared" si="6"/>
        <v>180000</v>
      </c>
      <c r="N17" s="316">
        <f t="shared" si="6"/>
        <v>0</v>
      </c>
      <c r="O17" s="316">
        <f t="shared" si="6"/>
        <v>180000</v>
      </c>
      <c r="P17" s="316"/>
      <c r="Q17" s="316">
        <f t="shared" si="6"/>
        <v>0</v>
      </c>
      <c r="R17" s="297"/>
      <c r="S17" s="297"/>
      <c r="T17" s="297"/>
      <c r="U17" s="297"/>
      <c r="V17" s="297"/>
      <c r="W17" s="295"/>
    </row>
    <row r="18" spans="1:23" s="296" customFormat="1">
      <c r="A18" s="330">
        <v>3</v>
      </c>
      <c r="B18" s="305" t="str">
        <f>B39</f>
        <v xml:space="preserve">Bảo vệ môi trường </v>
      </c>
      <c r="C18" s="330"/>
      <c r="D18" s="330"/>
      <c r="E18" s="316"/>
      <c r="F18" s="331"/>
      <c r="G18" s="316">
        <f t="shared" ref="G18:Q19" si="7">G39</f>
        <v>558367</v>
      </c>
      <c r="H18" s="316">
        <f t="shared" si="7"/>
        <v>0</v>
      </c>
      <c r="I18" s="316">
        <f t="shared" si="7"/>
        <v>536653</v>
      </c>
      <c r="J18" s="316">
        <f t="shared" si="7"/>
        <v>0</v>
      </c>
      <c r="K18" s="316">
        <f t="shared" si="7"/>
        <v>0</v>
      </c>
      <c r="L18" s="316">
        <f t="shared" si="7"/>
        <v>19200</v>
      </c>
      <c r="M18" s="316">
        <f t="shared" si="7"/>
        <v>19200</v>
      </c>
      <c r="N18" s="316">
        <f t="shared" si="7"/>
        <v>0</v>
      </c>
      <c r="O18" s="316">
        <f t="shared" si="7"/>
        <v>19200</v>
      </c>
      <c r="P18" s="316"/>
      <c r="Q18" s="316">
        <f t="shared" si="7"/>
        <v>0</v>
      </c>
      <c r="R18" s="297"/>
      <c r="S18" s="297"/>
      <c r="T18" s="297"/>
      <c r="U18" s="297"/>
      <c r="V18" s="297"/>
      <c r="W18" s="295"/>
    </row>
    <row r="19" spans="1:23" s="296" customFormat="1">
      <c r="A19" s="330" t="s">
        <v>33</v>
      </c>
      <c r="B19" s="305" t="str">
        <f>B40</f>
        <v>Môi trường</v>
      </c>
      <c r="C19" s="330"/>
      <c r="D19" s="330"/>
      <c r="E19" s="316"/>
      <c r="F19" s="331"/>
      <c r="G19" s="316">
        <f>G40</f>
        <v>558367</v>
      </c>
      <c r="H19" s="316">
        <f t="shared" si="7"/>
        <v>0</v>
      </c>
      <c r="I19" s="316">
        <f t="shared" si="7"/>
        <v>536653</v>
      </c>
      <c r="J19" s="316">
        <f t="shared" si="7"/>
        <v>0</v>
      </c>
      <c r="K19" s="316">
        <f t="shared" si="7"/>
        <v>0</v>
      </c>
      <c r="L19" s="316">
        <f t="shared" si="7"/>
        <v>19200</v>
      </c>
      <c r="M19" s="316">
        <f t="shared" si="7"/>
        <v>19200</v>
      </c>
      <c r="N19" s="316">
        <f t="shared" si="7"/>
        <v>0</v>
      </c>
      <c r="O19" s="316">
        <f t="shared" si="7"/>
        <v>19200</v>
      </c>
      <c r="P19" s="316"/>
      <c r="Q19" s="316">
        <f t="shared" si="7"/>
        <v>0</v>
      </c>
      <c r="R19" s="297"/>
      <c r="S19" s="297"/>
      <c r="T19" s="297"/>
      <c r="U19" s="297"/>
      <c r="V19" s="297"/>
      <c r="W19" s="295"/>
    </row>
    <row r="20" spans="1:23" s="296" customFormat="1">
      <c r="A20" s="330">
        <v>4</v>
      </c>
      <c r="B20" s="305" t="str">
        <f>B45</f>
        <v>Các hoạt động kinh tế</v>
      </c>
      <c r="C20" s="330"/>
      <c r="D20" s="330"/>
      <c r="E20" s="316"/>
      <c r="F20" s="331"/>
      <c r="G20" s="316">
        <f>G45</f>
        <v>412533</v>
      </c>
      <c r="H20" s="316">
        <f t="shared" ref="H20:Q21" si="8">H45</f>
        <v>0</v>
      </c>
      <c r="I20" s="316">
        <f t="shared" si="8"/>
        <v>31000</v>
      </c>
      <c r="J20" s="316">
        <f t="shared" si="8"/>
        <v>0</v>
      </c>
      <c r="K20" s="316">
        <f t="shared" si="8"/>
        <v>0</v>
      </c>
      <c r="L20" s="316">
        <f t="shared" si="8"/>
        <v>286445</v>
      </c>
      <c r="M20" s="316">
        <f t="shared" si="8"/>
        <v>197000</v>
      </c>
      <c r="N20" s="316">
        <f t="shared" si="8"/>
        <v>62000</v>
      </c>
      <c r="O20" s="316">
        <f t="shared" si="8"/>
        <v>135000</v>
      </c>
      <c r="P20" s="316"/>
      <c r="Q20" s="316">
        <f t="shared" si="8"/>
        <v>89445</v>
      </c>
      <c r="R20" s="297"/>
      <c r="S20" s="297"/>
      <c r="T20" s="297"/>
      <c r="U20" s="297"/>
      <c r="V20" s="297"/>
      <c r="W20" s="295"/>
    </row>
    <row r="21" spans="1:23" s="296" customFormat="1">
      <c r="A21" s="330" t="s">
        <v>33</v>
      </c>
      <c r="B21" s="305" t="str">
        <f>B46</f>
        <v>Nông nghiệp, lâm nghiệp, thủy lợi và thủy sản</v>
      </c>
      <c r="C21" s="330"/>
      <c r="D21" s="330"/>
      <c r="E21" s="316"/>
      <c r="F21" s="331"/>
      <c r="G21" s="316">
        <f>G46</f>
        <v>9611</v>
      </c>
      <c r="H21" s="316">
        <f t="shared" si="8"/>
        <v>0</v>
      </c>
      <c r="I21" s="316">
        <f t="shared" si="8"/>
        <v>0</v>
      </c>
      <c r="J21" s="316">
        <f t="shared" si="8"/>
        <v>0</v>
      </c>
      <c r="K21" s="316">
        <f t="shared" si="8"/>
        <v>0</v>
      </c>
      <c r="L21" s="316">
        <f t="shared" si="8"/>
        <v>12611</v>
      </c>
      <c r="M21" s="316">
        <f t="shared" si="8"/>
        <v>11000</v>
      </c>
      <c r="N21" s="316">
        <f t="shared" si="8"/>
        <v>3000</v>
      </c>
      <c r="O21" s="316">
        <f t="shared" si="8"/>
        <v>8000</v>
      </c>
      <c r="P21" s="316"/>
      <c r="Q21" s="316">
        <f t="shared" si="8"/>
        <v>1611</v>
      </c>
      <c r="R21" s="297"/>
      <c r="S21" s="297"/>
      <c r="T21" s="297"/>
      <c r="U21" s="297"/>
      <c r="V21" s="297"/>
      <c r="W21" s="295"/>
    </row>
    <row r="22" spans="1:23" s="296" customFormat="1">
      <c r="A22" s="330" t="s">
        <v>34</v>
      </c>
      <c r="B22" s="305" t="str">
        <f>B53</f>
        <v>Giao thông</v>
      </c>
      <c r="C22" s="330"/>
      <c r="D22" s="330"/>
      <c r="E22" s="316"/>
      <c r="F22" s="331"/>
      <c r="G22" s="316">
        <f>G53</f>
        <v>353863</v>
      </c>
      <c r="H22" s="316">
        <f t="shared" ref="H22:Q22" si="9">H53</f>
        <v>0</v>
      </c>
      <c r="I22" s="316">
        <f t="shared" si="9"/>
        <v>31000</v>
      </c>
      <c r="J22" s="316">
        <f t="shared" si="9"/>
        <v>0</v>
      </c>
      <c r="K22" s="316">
        <f t="shared" si="9"/>
        <v>0</v>
      </c>
      <c r="L22" s="316">
        <f t="shared" si="9"/>
        <v>224775</v>
      </c>
      <c r="M22" s="316">
        <f t="shared" si="9"/>
        <v>138000</v>
      </c>
      <c r="N22" s="316">
        <f t="shared" si="9"/>
        <v>11000</v>
      </c>
      <c r="O22" s="316">
        <f t="shared" si="9"/>
        <v>127000</v>
      </c>
      <c r="P22" s="316"/>
      <c r="Q22" s="316">
        <f t="shared" si="9"/>
        <v>86775</v>
      </c>
      <c r="R22" s="297"/>
      <c r="S22" s="297"/>
      <c r="T22" s="297"/>
      <c r="U22" s="297"/>
      <c r="V22" s="297"/>
      <c r="W22" s="295"/>
    </row>
    <row r="23" spans="1:23" s="296" customFormat="1">
      <c r="A23" s="330" t="s">
        <v>238</v>
      </c>
      <c r="B23" s="305" t="str">
        <f>B66</f>
        <v>Công trình công cộng tại đô thị</v>
      </c>
      <c r="C23" s="330"/>
      <c r="D23" s="330"/>
      <c r="E23" s="316"/>
      <c r="F23" s="331"/>
      <c r="G23" s="316">
        <f>G66</f>
        <v>49059</v>
      </c>
      <c r="H23" s="316">
        <f t="shared" ref="H23:Q23" si="10">H66</f>
        <v>0</v>
      </c>
      <c r="I23" s="316">
        <f t="shared" si="10"/>
        <v>0</v>
      </c>
      <c r="J23" s="316">
        <f t="shared" si="10"/>
        <v>0</v>
      </c>
      <c r="K23" s="316">
        <f t="shared" si="10"/>
        <v>0</v>
      </c>
      <c r="L23" s="316">
        <f t="shared" si="10"/>
        <v>49059</v>
      </c>
      <c r="M23" s="316">
        <f t="shared" si="10"/>
        <v>48000</v>
      </c>
      <c r="N23" s="316">
        <f t="shared" si="10"/>
        <v>48000</v>
      </c>
      <c r="O23" s="316">
        <f t="shared" si="10"/>
        <v>0</v>
      </c>
      <c r="P23" s="316"/>
      <c r="Q23" s="316">
        <f t="shared" si="10"/>
        <v>1059</v>
      </c>
      <c r="R23" s="297"/>
      <c r="S23" s="297"/>
      <c r="T23" s="297"/>
      <c r="U23" s="297"/>
      <c r="V23" s="297"/>
      <c r="W23" s="295"/>
    </row>
    <row r="24" spans="1:23" s="296" customFormat="1">
      <c r="A24" s="330">
        <v>5</v>
      </c>
      <c r="B24" s="305" t="str">
        <f>B73</f>
        <v>Xã hội</v>
      </c>
      <c r="C24" s="330"/>
      <c r="D24" s="330"/>
      <c r="E24" s="316"/>
      <c r="F24" s="331"/>
      <c r="G24" s="316">
        <f>G73</f>
        <v>9959</v>
      </c>
      <c r="H24" s="316">
        <f t="shared" ref="H24:Q24" si="11">H73</f>
        <v>0</v>
      </c>
      <c r="I24" s="316">
        <f t="shared" si="11"/>
        <v>0</v>
      </c>
      <c r="J24" s="316">
        <f t="shared" si="11"/>
        <v>0</v>
      </c>
      <c r="K24" s="316">
        <f t="shared" si="11"/>
        <v>0</v>
      </c>
      <c r="L24" s="316">
        <f t="shared" si="11"/>
        <v>9959</v>
      </c>
      <c r="M24" s="316">
        <f t="shared" si="11"/>
        <v>8000</v>
      </c>
      <c r="N24" s="316">
        <f t="shared" si="11"/>
        <v>8000</v>
      </c>
      <c r="O24" s="316">
        <f t="shared" si="11"/>
        <v>0</v>
      </c>
      <c r="P24" s="316"/>
      <c r="Q24" s="316">
        <f t="shared" si="11"/>
        <v>1959</v>
      </c>
      <c r="R24" s="297"/>
      <c r="S24" s="297"/>
      <c r="T24" s="297"/>
      <c r="U24" s="297"/>
      <c r="V24" s="297"/>
      <c r="W24" s="295"/>
    </row>
    <row r="25" spans="1:23" s="296" customFormat="1" ht="31.5">
      <c r="A25" s="330">
        <v>6</v>
      </c>
      <c r="B25" s="305" t="str">
        <f>B78</f>
        <v>Danh mục dự án từ nguồn thu cổ phần hóa, thoái hóa vốn doanh nghiệp địa phương</v>
      </c>
      <c r="C25" s="330"/>
      <c r="D25" s="330"/>
      <c r="E25" s="316"/>
      <c r="F25" s="331"/>
      <c r="G25" s="316"/>
      <c r="H25" s="316"/>
      <c r="I25" s="316"/>
      <c r="J25" s="316"/>
      <c r="K25" s="316"/>
      <c r="L25" s="316">
        <f>L78</f>
        <v>38777</v>
      </c>
      <c r="M25" s="316">
        <f t="shared" ref="M25:Q25" si="12">M78</f>
        <v>38777</v>
      </c>
      <c r="N25" s="316">
        <f t="shared" si="12"/>
        <v>0</v>
      </c>
      <c r="O25" s="316">
        <f t="shared" si="12"/>
        <v>0</v>
      </c>
      <c r="P25" s="316">
        <f t="shared" si="12"/>
        <v>38777</v>
      </c>
      <c r="Q25" s="316">
        <f t="shared" si="12"/>
        <v>0</v>
      </c>
      <c r="R25" s="297"/>
      <c r="S25" s="297"/>
      <c r="T25" s="297"/>
      <c r="U25" s="297"/>
      <c r="V25" s="297"/>
      <c r="W25" s="295"/>
    </row>
    <row r="26" spans="1:23" s="300" customFormat="1">
      <c r="A26" s="332"/>
      <c r="B26" s="333" t="s">
        <v>35</v>
      </c>
      <c r="C26" s="332"/>
      <c r="D26" s="332"/>
      <c r="E26" s="332"/>
      <c r="F26" s="332"/>
      <c r="G26" s="332"/>
      <c r="H26" s="332"/>
      <c r="I26" s="332"/>
      <c r="J26" s="332"/>
      <c r="K26" s="332"/>
      <c r="L26" s="332"/>
      <c r="M26" s="332"/>
      <c r="N26" s="332"/>
      <c r="O26" s="332"/>
      <c r="P26" s="332"/>
      <c r="Q26" s="332"/>
      <c r="R26" s="298"/>
      <c r="S26" s="298"/>
      <c r="T26" s="298"/>
      <c r="U26" s="298"/>
      <c r="V26" s="298"/>
      <c r="W26" s="299"/>
    </row>
    <row r="27" spans="1:23" s="296" customFormat="1">
      <c r="A27" s="325" t="s">
        <v>7</v>
      </c>
      <c r="B27" s="334" t="s">
        <v>230</v>
      </c>
      <c r="C27" s="335"/>
      <c r="D27" s="335"/>
      <c r="E27" s="335"/>
      <c r="F27" s="306"/>
      <c r="G27" s="329">
        <f t="shared" ref="G27:V28" si="13">G28</f>
        <v>3766177</v>
      </c>
      <c r="H27" s="329" t="e">
        <f t="shared" si="13"/>
        <v>#REF!</v>
      </c>
      <c r="I27" s="329">
        <f t="shared" si="13"/>
        <v>0</v>
      </c>
      <c r="J27" s="329" t="e">
        <f t="shared" si="13"/>
        <v>#REF!</v>
      </c>
      <c r="K27" s="329" t="e">
        <f t="shared" si="13"/>
        <v>#REF!</v>
      </c>
      <c r="L27" s="329">
        <f t="shared" si="13"/>
        <v>146365</v>
      </c>
      <c r="M27" s="329">
        <f t="shared" si="13"/>
        <v>146365</v>
      </c>
      <c r="N27" s="329">
        <f t="shared" si="13"/>
        <v>0</v>
      </c>
      <c r="O27" s="329">
        <f t="shared" si="13"/>
        <v>146365</v>
      </c>
      <c r="P27" s="329"/>
      <c r="Q27" s="329">
        <f t="shared" si="13"/>
        <v>0</v>
      </c>
      <c r="R27" s="301" t="e">
        <f t="shared" si="13"/>
        <v>#REF!</v>
      </c>
      <c r="S27" s="301" t="e">
        <f t="shared" si="13"/>
        <v>#REF!</v>
      </c>
      <c r="T27" s="294" t="e">
        <f t="shared" si="13"/>
        <v>#REF!</v>
      </c>
      <c r="U27" s="294" t="e">
        <f t="shared" si="13"/>
        <v>#REF!</v>
      </c>
      <c r="V27" s="294" t="e">
        <f t="shared" si="13"/>
        <v>#REF!</v>
      </c>
      <c r="W27" s="295"/>
    </row>
    <row r="28" spans="1:23" s="304" customFormat="1">
      <c r="A28" s="332"/>
      <c r="B28" s="311" t="s">
        <v>30</v>
      </c>
      <c r="C28" s="336"/>
      <c r="D28" s="336"/>
      <c r="E28" s="336"/>
      <c r="F28" s="306"/>
      <c r="G28" s="337">
        <f>G29+SUM(G31:G34)</f>
        <v>3766177</v>
      </c>
      <c r="H28" s="337" t="e">
        <f t="shared" ref="H28:Q28" si="14">H29+SUM(H31:H34)</f>
        <v>#REF!</v>
      </c>
      <c r="I28" s="337">
        <f t="shared" si="14"/>
        <v>0</v>
      </c>
      <c r="J28" s="337" t="e">
        <f t="shared" si="14"/>
        <v>#REF!</v>
      </c>
      <c r="K28" s="337" t="e">
        <f t="shared" si="14"/>
        <v>#REF!</v>
      </c>
      <c r="L28" s="337">
        <f t="shared" si="14"/>
        <v>146365</v>
      </c>
      <c r="M28" s="337">
        <f t="shared" si="14"/>
        <v>146365</v>
      </c>
      <c r="N28" s="337">
        <f t="shared" si="14"/>
        <v>0</v>
      </c>
      <c r="O28" s="337">
        <f t="shared" si="14"/>
        <v>146365</v>
      </c>
      <c r="P28" s="337"/>
      <c r="Q28" s="337">
        <f t="shared" si="14"/>
        <v>0</v>
      </c>
      <c r="R28" s="302" t="e">
        <f t="shared" si="13"/>
        <v>#REF!</v>
      </c>
      <c r="S28" s="302" t="e">
        <f t="shared" si="13"/>
        <v>#REF!</v>
      </c>
      <c r="T28" s="303" t="e">
        <f t="shared" si="13"/>
        <v>#REF!</v>
      </c>
      <c r="U28" s="303" t="e">
        <f t="shared" si="13"/>
        <v>#REF!</v>
      </c>
      <c r="V28" s="303" t="e">
        <f t="shared" si="13"/>
        <v>#REF!</v>
      </c>
      <c r="W28" s="299"/>
    </row>
    <row r="29" spans="1:23" s="304" customFormat="1" ht="78.75">
      <c r="A29" s="330">
        <v>1</v>
      </c>
      <c r="B29" s="305" t="s">
        <v>254</v>
      </c>
      <c r="C29" s="306" t="s">
        <v>255</v>
      </c>
      <c r="D29" s="306" t="s">
        <v>220</v>
      </c>
      <c r="E29" s="306" t="s">
        <v>219</v>
      </c>
      <c r="F29" s="306" t="s">
        <v>256</v>
      </c>
      <c r="G29" s="114">
        <v>3617676</v>
      </c>
      <c r="H29" s="338" t="e">
        <f>SUM(#REF!)</f>
        <v>#REF!</v>
      </c>
      <c r="I29" s="316"/>
      <c r="J29" s="316" t="e">
        <f>SUM(#REF!)</f>
        <v>#REF!</v>
      </c>
      <c r="K29" s="316" t="e">
        <f>SUM(#REF!)</f>
        <v>#REF!</v>
      </c>
      <c r="L29" s="316">
        <f>M29+Q29</f>
        <v>36365</v>
      </c>
      <c r="M29" s="316">
        <f>N29+O29</f>
        <v>36365</v>
      </c>
      <c r="N29" s="316"/>
      <c r="O29" s="316">
        <v>36365</v>
      </c>
      <c r="P29" s="316"/>
      <c r="Q29" s="316"/>
      <c r="R29" s="297" t="e">
        <f>SUM(#REF!)</f>
        <v>#REF!</v>
      </c>
      <c r="S29" s="297" t="e">
        <f>SUM(#REF!)</f>
        <v>#REF!</v>
      </c>
      <c r="T29" s="297" t="e">
        <f>SUM(#REF!)</f>
        <v>#REF!</v>
      </c>
      <c r="U29" s="297" t="e">
        <f>SUM(#REF!)</f>
        <v>#REF!</v>
      </c>
      <c r="V29" s="297" t="e">
        <f>SUM(#REF!)</f>
        <v>#REF!</v>
      </c>
      <c r="W29" s="307" t="s">
        <v>484</v>
      </c>
    </row>
    <row r="30" spans="1:23" s="304" customFormat="1">
      <c r="A30" s="332"/>
      <c r="B30" s="339" t="s">
        <v>29</v>
      </c>
      <c r="C30" s="336"/>
      <c r="D30" s="336"/>
      <c r="E30" s="336"/>
      <c r="F30" s="306"/>
      <c r="G30" s="338"/>
      <c r="H30" s="338"/>
      <c r="I30" s="338"/>
      <c r="J30" s="338"/>
      <c r="K30" s="338"/>
      <c r="L30" s="338"/>
      <c r="M30" s="338"/>
      <c r="N30" s="338"/>
      <c r="O30" s="338"/>
      <c r="P30" s="338"/>
      <c r="Q30" s="338"/>
      <c r="R30" s="302"/>
      <c r="S30" s="302"/>
      <c r="T30" s="302"/>
      <c r="U30" s="302"/>
      <c r="V30" s="302"/>
      <c r="W30" s="299"/>
    </row>
    <row r="31" spans="1:23" s="304" customFormat="1" ht="31.5">
      <c r="A31" s="330">
        <v>2</v>
      </c>
      <c r="B31" s="340" t="s">
        <v>281</v>
      </c>
      <c r="C31" s="341" t="s">
        <v>284</v>
      </c>
      <c r="D31" s="341" t="s">
        <v>285</v>
      </c>
      <c r="E31" s="341" t="s">
        <v>223</v>
      </c>
      <c r="F31" s="8" t="s">
        <v>286</v>
      </c>
      <c r="G31" s="342">
        <v>31203</v>
      </c>
      <c r="H31" s="338"/>
      <c r="I31" s="338"/>
      <c r="J31" s="338"/>
      <c r="K31" s="338"/>
      <c r="L31" s="316">
        <f t="shared" ref="L31:L34" si="15">M31+Q31</f>
        <v>31000</v>
      </c>
      <c r="M31" s="316">
        <f t="shared" ref="M31:M34" si="16">N31+O31</f>
        <v>31000</v>
      </c>
      <c r="N31" s="338"/>
      <c r="O31" s="342">
        <v>31000</v>
      </c>
      <c r="P31" s="342"/>
      <c r="Q31" s="338"/>
      <c r="R31" s="302"/>
      <c r="S31" s="302"/>
      <c r="T31" s="302"/>
      <c r="U31" s="302"/>
      <c r="V31" s="302"/>
      <c r="W31" s="299"/>
    </row>
    <row r="32" spans="1:23" s="304" customFormat="1" ht="31.5">
      <c r="A32" s="330">
        <v>3</v>
      </c>
      <c r="B32" s="340" t="s">
        <v>282</v>
      </c>
      <c r="C32" s="341" t="s">
        <v>284</v>
      </c>
      <c r="D32" s="341" t="s">
        <v>285</v>
      </c>
      <c r="E32" s="341" t="s">
        <v>223</v>
      </c>
      <c r="F32" s="8" t="s">
        <v>287</v>
      </c>
      <c r="G32" s="342">
        <v>36934</v>
      </c>
      <c r="H32" s="338"/>
      <c r="I32" s="338"/>
      <c r="J32" s="338"/>
      <c r="K32" s="338"/>
      <c r="L32" s="316">
        <f t="shared" si="15"/>
        <v>36500</v>
      </c>
      <c r="M32" s="316">
        <f t="shared" si="16"/>
        <v>36500</v>
      </c>
      <c r="N32" s="338"/>
      <c r="O32" s="342">
        <v>36500</v>
      </c>
      <c r="P32" s="342"/>
      <c r="Q32" s="338"/>
      <c r="R32" s="302"/>
      <c r="S32" s="302"/>
      <c r="T32" s="302"/>
      <c r="U32" s="302"/>
      <c r="V32" s="302"/>
      <c r="W32" s="299"/>
    </row>
    <row r="33" spans="1:23" ht="31.5">
      <c r="A33" s="330">
        <v>4</v>
      </c>
      <c r="B33" s="340" t="s">
        <v>283</v>
      </c>
      <c r="C33" s="341" t="s">
        <v>284</v>
      </c>
      <c r="D33" s="341" t="s">
        <v>285</v>
      </c>
      <c r="E33" s="341" t="s">
        <v>223</v>
      </c>
      <c r="F33" s="8" t="s">
        <v>288</v>
      </c>
      <c r="G33" s="342">
        <v>38860</v>
      </c>
      <c r="H33" s="114"/>
      <c r="I33" s="114"/>
      <c r="J33" s="114"/>
      <c r="K33" s="114"/>
      <c r="L33" s="316">
        <f t="shared" si="15"/>
        <v>38500</v>
      </c>
      <c r="M33" s="316">
        <f t="shared" si="16"/>
        <v>38500</v>
      </c>
      <c r="N33" s="114"/>
      <c r="O33" s="342">
        <v>38500</v>
      </c>
      <c r="P33" s="342"/>
      <c r="Q33" s="114"/>
      <c r="R33" s="297"/>
      <c r="S33" s="297"/>
      <c r="T33" s="308"/>
      <c r="U33" s="308"/>
      <c r="V33" s="308"/>
      <c r="W33" s="307"/>
    </row>
    <row r="34" spans="1:23" ht="63">
      <c r="A34" s="330">
        <v>5</v>
      </c>
      <c r="B34" s="340" t="s">
        <v>289</v>
      </c>
      <c r="C34" s="341" t="s">
        <v>284</v>
      </c>
      <c r="D34" s="341" t="s">
        <v>285</v>
      </c>
      <c r="E34" s="343" t="s">
        <v>235</v>
      </c>
      <c r="F34" s="344" t="s">
        <v>290</v>
      </c>
      <c r="G34" s="309">
        <v>41504</v>
      </c>
      <c r="H34" s="114"/>
      <c r="I34" s="114"/>
      <c r="J34" s="114"/>
      <c r="K34" s="114"/>
      <c r="L34" s="316">
        <f t="shared" si="15"/>
        <v>4000</v>
      </c>
      <c r="M34" s="316">
        <f t="shared" si="16"/>
        <v>4000</v>
      </c>
      <c r="N34" s="114"/>
      <c r="O34" s="345">
        <v>4000</v>
      </c>
      <c r="P34" s="345"/>
      <c r="Q34" s="114"/>
      <c r="R34" s="297"/>
      <c r="S34" s="297"/>
      <c r="T34" s="308"/>
      <c r="U34" s="308"/>
      <c r="V34" s="308"/>
      <c r="W34" s="310" t="s">
        <v>485</v>
      </c>
    </row>
    <row r="35" spans="1:23" s="296" customFormat="1">
      <c r="A35" s="325" t="s">
        <v>8</v>
      </c>
      <c r="B35" s="346" t="s">
        <v>16</v>
      </c>
      <c r="C35" s="347"/>
      <c r="D35" s="325"/>
      <c r="E35" s="348"/>
      <c r="F35" s="335"/>
      <c r="G35" s="329">
        <f>G36</f>
        <v>1724105</v>
      </c>
      <c r="H35" s="329">
        <f t="shared" ref="H35:Q35" si="17">H36</f>
        <v>0</v>
      </c>
      <c r="I35" s="329">
        <f t="shared" si="17"/>
        <v>1256703</v>
      </c>
      <c r="J35" s="329">
        <f t="shared" si="17"/>
        <v>0</v>
      </c>
      <c r="K35" s="329">
        <f t="shared" si="17"/>
        <v>0</v>
      </c>
      <c r="L35" s="329">
        <f t="shared" si="17"/>
        <v>180000</v>
      </c>
      <c r="M35" s="329">
        <f t="shared" si="17"/>
        <v>180000</v>
      </c>
      <c r="N35" s="329">
        <f t="shared" si="17"/>
        <v>0</v>
      </c>
      <c r="O35" s="329">
        <f t="shared" si="17"/>
        <v>180000</v>
      </c>
      <c r="P35" s="329"/>
      <c r="Q35" s="329">
        <f t="shared" si="17"/>
        <v>0</v>
      </c>
      <c r="R35" s="301"/>
      <c r="S35" s="301"/>
      <c r="T35" s="294"/>
      <c r="U35" s="294"/>
      <c r="V35" s="294"/>
      <c r="W35" s="295"/>
    </row>
    <row r="36" spans="1:23" s="304" customFormat="1" ht="31.5">
      <c r="A36" s="332"/>
      <c r="B36" s="311" t="s">
        <v>216</v>
      </c>
      <c r="C36" s="349"/>
      <c r="D36" s="332"/>
      <c r="E36" s="350"/>
      <c r="F36" s="336"/>
      <c r="G36" s="337">
        <f>G38</f>
        <v>1724105</v>
      </c>
      <c r="H36" s="337">
        <f t="shared" ref="H36:Q36" si="18">H38</f>
        <v>0</v>
      </c>
      <c r="I36" s="337">
        <f t="shared" si="18"/>
        <v>1256703</v>
      </c>
      <c r="J36" s="337">
        <f t="shared" si="18"/>
        <v>0</v>
      </c>
      <c r="K36" s="337">
        <f t="shared" si="18"/>
        <v>0</v>
      </c>
      <c r="L36" s="337">
        <f t="shared" si="18"/>
        <v>180000</v>
      </c>
      <c r="M36" s="337">
        <f t="shared" si="18"/>
        <v>180000</v>
      </c>
      <c r="N36" s="337">
        <f t="shared" si="18"/>
        <v>0</v>
      </c>
      <c r="O36" s="337">
        <f t="shared" si="18"/>
        <v>180000</v>
      </c>
      <c r="P36" s="337"/>
      <c r="Q36" s="337">
        <f t="shared" si="18"/>
        <v>0</v>
      </c>
      <c r="R36" s="302"/>
      <c r="S36" s="302"/>
      <c r="T36" s="303"/>
      <c r="U36" s="303"/>
      <c r="V36" s="303"/>
      <c r="W36" s="299"/>
    </row>
    <row r="37" spans="1:23">
      <c r="A37" s="330"/>
      <c r="B37" s="339" t="s">
        <v>173</v>
      </c>
      <c r="C37" s="351"/>
      <c r="D37" s="330"/>
      <c r="E37" s="352"/>
      <c r="F37" s="306"/>
      <c r="G37" s="114"/>
      <c r="H37" s="114"/>
      <c r="I37" s="114"/>
      <c r="J37" s="114"/>
      <c r="K37" s="114"/>
      <c r="L37" s="114"/>
      <c r="M37" s="114"/>
      <c r="N37" s="114"/>
      <c r="O37" s="114"/>
      <c r="P37" s="114"/>
      <c r="Q37" s="114"/>
      <c r="R37" s="297"/>
      <c r="S37" s="297"/>
      <c r="T37" s="308"/>
      <c r="U37" s="308"/>
      <c r="V37" s="308"/>
      <c r="W37" s="307"/>
    </row>
    <row r="38" spans="1:23" ht="78.75">
      <c r="A38" s="330">
        <f>A34+1</f>
        <v>6</v>
      </c>
      <c r="B38" s="353" t="s">
        <v>277</v>
      </c>
      <c r="C38" s="354" t="s">
        <v>92</v>
      </c>
      <c r="D38" s="330" t="s">
        <v>162</v>
      </c>
      <c r="E38" s="260" t="s">
        <v>278</v>
      </c>
      <c r="F38" s="355" t="s">
        <v>279</v>
      </c>
      <c r="G38" s="312">
        <v>1724105</v>
      </c>
      <c r="H38" s="114"/>
      <c r="I38" s="114">
        <v>1256703</v>
      </c>
      <c r="J38" s="114"/>
      <c r="K38" s="114"/>
      <c r="L38" s="114">
        <f>M38+Q38</f>
        <v>180000</v>
      </c>
      <c r="M38" s="114">
        <f>N38+O38</f>
        <v>180000</v>
      </c>
      <c r="N38" s="114"/>
      <c r="O38" s="114">
        <v>180000</v>
      </c>
      <c r="P38" s="114"/>
      <c r="Q38" s="114"/>
      <c r="R38" s="297"/>
      <c r="S38" s="297"/>
      <c r="T38" s="308"/>
      <c r="U38" s="308"/>
      <c r="V38" s="308"/>
      <c r="W38" s="307"/>
    </row>
    <row r="39" spans="1:23">
      <c r="A39" s="325" t="s">
        <v>10</v>
      </c>
      <c r="B39" s="346" t="s">
        <v>57</v>
      </c>
      <c r="C39" s="306"/>
      <c r="D39" s="306"/>
      <c r="E39" s="306"/>
      <c r="F39" s="306"/>
      <c r="G39" s="329">
        <f>G40</f>
        <v>558367</v>
      </c>
      <c r="H39" s="329">
        <f t="shared" ref="H39:V40" si="19">H40</f>
        <v>0</v>
      </c>
      <c r="I39" s="329">
        <f t="shared" si="19"/>
        <v>536653</v>
      </c>
      <c r="J39" s="329">
        <f t="shared" si="19"/>
        <v>0</v>
      </c>
      <c r="K39" s="329">
        <f t="shared" si="19"/>
        <v>0</v>
      </c>
      <c r="L39" s="329">
        <f t="shared" si="19"/>
        <v>19200</v>
      </c>
      <c r="M39" s="329">
        <f t="shared" si="19"/>
        <v>19200</v>
      </c>
      <c r="N39" s="329">
        <f t="shared" si="19"/>
        <v>0</v>
      </c>
      <c r="O39" s="329">
        <f t="shared" si="19"/>
        <v>19200</v>
      </c>
      <c r="P39" s="329"/>
      <c r="Q39" s="329">
        <f t="shared" si="19"/>
        <v>0</v>
      </c>
      <c r="R39" s="297"/>
      <c r="S39" s="297"/>
      <c r="T39" s="308"/>
      <c r="U39" s="308"/>
      <c r="V39" s="297"/>
      <c r="W39" s="313"/>
    </row>
    <row r="40" spans="1:23">
      <c r="A40" s="332" t="s">
        <v>33</v>
      </c>
      <c r="B40" s="356" t="s">
        <v>32</v>
      </c>
      <c r="C40" s="306"/>
      <c r="D40" s="306"/>
      <c r="E40" s="306"/>
      <c r="F40" s="306"/>
      <c r="G40" s="337">
        <f>G41</f>
        <v>558367</v>
      </c>
      <c r="H40" s="337">
        <f t="shared" si="19"/>
        <v>0</v>
      </c>
      <c r="I40" s="337">
        <f t="shared" si="19"/>
        <v>536653</v>
      </c>
      <c r="J40" s="337">
        <f t="shared" si="19"/>
        <v>0</v>
      </c>
      <c r="K40" s="337">
        <f t="shared" si="19"/>
        <v>0</v>
      </c>
      <c r="L40" s="337">
        <f t="shared" si="19"/>
        <v>19200</v>
      </c>
      <c r="M40" s="337">
        <f t="shared" si="19"/>
        <v>19200</v>
      </c>
      <c r="N40" s="337">
        <f t="shared" si="19"/>
        <v>0</v>
      </c>
      <c r="O40" s="337">
        <f t="shared" si="19"/>
        <v>19200</v>
      </c>
      <c r="P40" s="337"/>
      <c r="Q40" s="337">
        <f t="shared" si="19"/>
        <v>0</v>
      </c>
      <c r="R40" s="117">
        <f t="shared" si="19"/>
        <v>0</v>
      </c>
      <c r="S40" s="117">
        <f t="shared" si="19"/>
        <v>0</v>
      </c>
      <c r="T40" s="117">
        <f t="shared" si="19"/>
        <v>0</v>
      </c>
      <c r="U40" s="117">
        <f t="shared" si="19"/>
        <v>0</v>
      </c>
      <c r="V40" s="117">
        <f t="shared" si="19"/>
        <v>0</v>
      </c>
      <c r="W40" s="313"/>
    </row>
    <row r="41" spans="1:23" ht="31.5">
      <c r="A41" s="330"/>
      <c r="B41" s="311" t="s">
        <v>216</v>
      </c>
      <c r="C41" s="306"/>
      <c r="D41" s="306"/>
      <c r="E41" s="306"/>
      <c r="F41" s="306"/>
      <c r="G41" s="337">
        <f>SUM(G43:G44)</f>
        <v>558367</v>
      </c>
      <c r="H41" s="337">
        <f t="shared" ref="H41:Q41" si="20">SUM(H43:H44)</f>
        <v>0</v>
      </c>
      <c r="I41" s="337">
        <f t="shared" si="20"/>
        <v>536653</v>
      </c>
      <c r="J41" s="337">
        <f t="shared" si="20"/>
        <v>0</v>
      </c>
      <c r="K41" s="337">
        <f t="shared" si="20"/>
        <v>0</v>
      </c>
      <c r="L41" s="337">
        <f t="shared" si="20"/>
        <v>19200</v>
      </c>
      <c r="M41" s="337">
        <f t="shared" si="20"/>
        <v>19200</v>
      </c>
      <c r="N41" s="337">
        <f t="shared" si="20"/>
        <v>0</v>
      </c>
      <c r="O41" s="337">
        <f t="shared" si="20"/>
        <v>19200</v>
      </c>
      <c r="P41" s="337"/>
      <c r="Q41" s="337">
        <f t="shared" si="20"/>
        <v>0</v>
      </c>
      <c r="R41" s="297"/>
      <c r="S41" s="297"/>
      <c r="T41" s="308"/>
      <c r="U41" s="308"/>
      <c r="V41" s="297"/>
      <c r="W41" s="313"/>
    </row>
    <row r="42" spans="1:23">
      <c r="A42" s="330"/>
      <c r="B42" s="339" t="s">
        <v>28</v>
      </c>
      <c r="C42" s="306"/>
      <c r="D42" s="306"/>
      <c r="E42" s="306"/>
      <c r="F42" s="306"/>
      <c r="G42" s="337"/>
      <c r="H42" s="337" t="e">
        <f>#REF!</f>
        <v>#REF!</v>
      </c>
      <c r="I42" s="337"/>
      <c r="J42" s="337"/>
      <c r="K42" s="337"/>
      <c r="L42" s="337"/>
      <c r="M42" s="337"/>
      <c r="N42" s="337"/>
      <c r="O42" s="337"/>
      <c r="P42" s="337"/>
      <c r="Q42" s="337"/>
      <c r="R42" s="297"/>
      <c r="S42" s="297"/>
      <c r="T42" s="308"/>
      <c r="U42" s="308"/>
      <c r="V42" s="297"/>
      <c r="W42" s="313"/>
    </row>
    <row r="43" spans="1:23" ht="49.5">
      <c r="A43" s="330">
        <f>A38+1</f>
        <v>7</v>
      </c>
      <c r="B43" s="357" t="s">
        <v>291</v>
      </c>
      <c r="C43" s="358" t="s">
        <v>293</v>
      </c>
      <c r="D43" s="306" t="s">
        <v>222</v>
      </c>
      <c r="E43" s="306" t="s">
        <v>295</v>
      </c>
      <c r="F43" s="359" t="s">
        <v>296</v>
      </c>
      <c r="G43" s="314">
        <v>167257</v>
      </c>
      <c r="H43" s="337"/>
      <c r="I43" s="114">
        <v>157700</v>
      </c>
      <c r="J43" s="114"/>
      <c r="K43" s="114"/>
      <c r="L43" s="114">
        <f t="shared" ref="L43:L44" si="21">M43+Q43</f>
        <v>7200</v>
      </c>
      <c r="M43" s="114">
        <f t="shared" ref="M43:M44" si="22">N43+O43</f>
        <v>7200</v>
      </c>
      <c r="N43" s="114"/>
      <c r="O43" s="114">
        <v>7200</v>
      </c>
      <c r="P43" s="114"/>
      <c r="Q43" s="114"/>
      <c r="R43" s="297"/>
      <c r="S43" s="297"/>
      <c r="T43" s="308"/>
      <c r="U43" s="308"/>
      <c r="V43" s="297"/>
      <c r="W43" s="315" t="s">
        <v>299</v>
      </c>
    </row>
    <row r="44" spans="1:23" ht="82.5">
      <c r="A44" s="330">
        <f>A43+1</f>
        <v>8</v>
      </c>
      <c r="B44" s="357" t="s">
        <v>292</v>
      </c>
      <c r="C44" s="358" t="s">
        <v>294</v>
      </c>
      <c r="D44" s="360" t="s">
        <v>162</v>
      </c>
      <c r="E44" s="306" t="s">
        <v>297</v>
      </c>
      <c r="F44" s="359" t="s">
        <v>298</v>
      </c>
      <c r="G44" s="314">
        <v>391110</v>
      </c>
      <c r="H44" s="337"/>
      <c r="I44" s="316">
        <v>378953</v>
      </c>
      <c r="J44" s="114"/>
      <c r="K44" s="114"/>
      <c r="L44" s="114">
        <f t="shared" si="21"/>
        <v>12000</v>
      </c>
      <c r="M44" s="114">
        <f t="shared" si="22"/>
        <v>12000</v>
      </c>
      <c r="N44" s="114"/>
      <c r="O44" s="114">
        <v>12000</v>
      </c>
      <c r="P44" s="114"/>
      <c r="Q44" s="114"/>
      <c r="R44" s="297"/>
      <c r="S44" s="297"/>
      <c r="T44" s="308"/>
      <c r="U44" s="308"/>
      <c r="V44" s="297"/>
      <c r="W44" s="313"/>
    </row>
    <row r="45" spans="1:23" s="296" customFormat="1">
      <c r="A45" s="325" t="s">
        <v>9</v>
      </c>
      <c r="B45" s="326" t="s">
        <v>56</v>
      </c>
      <c r="C45" s="335"/>
      <c r="D45" s="335"/>
      <c r="E45" s="335"/>
      <c r="F45" s="335"/>
      <c r="G45" s="329">
        <f>G46+G53+G66</f>
        <v>412533</v>
      </c>
      <c r="H45" s="329">
        <f t="shared" ref="H45:Q45" si="23">H46+H53+H66</f>
        <v>0</v>
      </c>
      <c r="I45" s="329">
        <f t="shared" si="23"/>
        <v>31000</v>
      </c>
      <c r="J45" s="329">
        <f t="shared" si="23"/>
        <v>0</v>
      </c>
      <c r="K45" s="329">
        <f t="shared" si="23"/>
        <v>0</v>
      </c>
      <c r="L45" s="329">
        <f t="shared" si="23"/>
        <v>286445</v>
      </c>
      <c r="M45" s="329">
        <f t="shared" si="23"/>
        <v>197000</v>
      </c>
      <c r="N45" s="329">
        <f t="shared" si="23"/>
        <v>62000</v>
      </c>
      <c r="O45" s="329">
        <f t="shared" si="23"/>
        <v>135000</v>
      </c>
      <c r="P45" s="329"/>
      <c r="Q45" s="329">
        <f t="shared" si="23"/>
        <v>89445</v>
      </c>
      <c r="R45" s="301"/>
      <c r="S45" s="301"/>
      <c r="T45" s="294"/>
      <c r="U45" s="294"/>
      <c r="V45" s="301"/>
      <c r="W45" s="317"/>
    </row>
    <row r="46" spans="1:23" s="304" customFormat="1" ht="31.5">
      <c r="A46" s="332" t="s">
        <v>33</v>
      </c>
      <c r="B46" s="311" t="s">
        <v>54</v>
      </c>
      <c r="C46" s="336"/>
      <c r="D46" s="336"/>
      <c r="E46" s="336"/>
      <c r="F46" s="336"/>
      <c r="G46" s="337">
        <f>G50</f>
        <v>9611</v>
      </c>
      <c r="H46" s="337">
        <f t="shared" ref="H46:Q46" si="24">H50</f>
        <v>0</v>
      </c>
      <c r="I46" s="337">
        <f t="shared" si="24"/>
        <v>0</v>
      </c>
      <c r="J46" s="337">
        <f t="shared" si="24"/>
        <v>0</v>
      </c>
      <c r="K46" s="337">
        <f t="shared" si="24"/>
        <v>0</v>
      </c>
      <c r="L46" s="337">
        <f>L50+L47</f>
        <v>12611</v>
      </c>
      <c r="M46" s="337">
        <f>M47+M50</f>
        <v>11000</v>
      </c>
      <c r="N46" s="337">
        <f>N47+N50</f>
        <v>3000</v>
      </c>
      <c r="O46" s="337">
        <f t="shared" si="24"/>
        <v>8000</v>
      </c>
      <c r="P46" s="337"/>
      <c r="Q46" s="337">
        <f t="shared" si="24"/>
        <v>1611</v>
      </c>
      <c r="R46" s="302"/>
      <c r="S46" s="302"/>
      <c r="T46" s="303"/>
      <c r="U46" s="303"/>
      <c r="V46" s="302"/>
      <c r="W46" s="318"/>
    </row>
    <row r="47" spans="1:23" s="304" customFormat="1" ht="31.5">
      <c r="A47" s="233" t="s">
        <v>438</v>
      </c>
      <c r="B47" s="4" t="s">
        <v>216</v>
      </c>
      <c r="C47" s="336"/>
      <c r="D47" s="336"/>
      <c r="E47" s="336"/>
      <c r="F47" s="336"/>
      <c r="G47" s="337"/>
      <c r="H47" s="337"/>
      <c r="I47" s="337"/>
      <c r="J47" s="337"/>
      <c r="K47" s="337"/>
      <c r="L47" s="337">
        <f t="shared" ref="L47:N48" si="25">L48</f>
        <v>3000</v>
      </c>
      <c r="M47" s="337">
        <f t="shared" si="25"/>
        <v>3000</v>
      </c>
      <c r="N47" s="337">
        <f t="shared" si="25"/>
        <v>3000</v>
      </c>
      <c r="O47" s="337"/>
      <c r="P47" s="337"/>
      <c r="Q47" s="337"/>
      <c r="R47" s="302"/>
      <c r="S47" s="302"/>
      <c r="T47" s="303"/>
      <c r="U47" s="303"/>
      <c r="V47" s="302"/>
      <c r="W47" s="318"/>
    </row>
    <row r="48" spans="1:23" s="304" customFormat="1">
      <c r="A48" s="233"/>
      <c r="B48" s="4" t="s">
        <v>29</v>
      </c>
      <c r="C48" s="336"/>
      <c r="D48" s="336"/>
      <c r="E48" s="336"/>
      <c r="F48" s="336"/>
      <c r="G48" s="337"/>
      <c r="H48" s="337"/>
      <c r="I48" s="337"/>
      <c r="J48" s="337"/>
      <c r="K48" s="337"/>
      <c r="L48" s="337">
        <f t="shared" si="25"/>
        <v>3000</v>
      </c>
      <c r="M48" s="337">
        <f t="shared" si="25"/>
        <v>3000</v>
      </c>
      <c r="N48" s="337">
        <f t="shared" si="25"/>
        <v>3000</v>
      </c>
      <c r="O48" s="337"/>
      <c r="P48" s="337"/>
      <c r="Q48" s="337"/>
      <c r="R48" s="302"/>
      <c r="S48" s="302"/>
      <c r="T48" s="303"/>
      <c r="U48" s="303"/>
      <c r="V48" s="302"/>
      <c r="W48" s="318"/>
    </row>
    <row r="49" spans="1:23" s="304" customFormat="1" ht="31.5">
      <c r="A49" s="332"/>
      <c r="B49" s="361" t="s">
        <v>466</v>
      </c>
      <c r="C49" s="362" t="s">
        <v>129</v>
      </c>
      <c r="D49" s="214"/>
      <c r="E49" s="341" t="s">
        <v>467</v>
      </c>
      <c r="F49" s="363" t="s">
        <v>468</v>
      </c>
      <c r="G49" s="337"/>
      <c r="H49" s="337"/>
      <c r="I49" s="337"/>
      <c r="J49" s="337"/>
      <c r="K49" s="337"/>
      <c r="L49" s="114">
        <f>M49+Q49</f>
        <v>3000</v>
      </c>
      <c r="M49" s="114">
        <f>N49+O49+P49</f>
        <v>3000</v>
      </c>
      <c r="N49" s="114">
        <v>3000</v>
      </c>
      <c r="O49" s="114"/>
      <c r="P49" s="114"/>
      <c r="Q49" s="337"/>
      <c r="R49" s="302"/>
      <c r="S49" s="302"/>
      <c r="T49" s="303"/>
      <c r="U49" s="303"/>
      <c r="V49" s="302"/>
      <c r="W49" s="318"/>
    </row>
    <row r="50" spans="1:23">
      <c r="A50" s="330"/>
      <c r="B50" s="311" t="s">
        <v>30</v>
      </c>
      <c r="C50" s="306"/>
      <c r="D50" s="306"/>
      <c r="E50" s="306"/>
      <c r="F50" s="306"/>
      <c r="G50" s="114">
        <f>G52</f>
        <v>9611</v>
      </c>
      <c r="H50" s="114">
        <f t="shared" ref="H50:Q50" si="26">H52</f>
        <v>0</v>
      </c>
      <c r="I50" s="114">
        <f t="shared" si="26"/>
        <v>0</v>
      </c>
      <c r="J50" s="114">
        <f t="shared" si="26"/>
        <v>0</v>
      </c>
      <c r="K50" s="114">
        <f t="shared" si="26"/>
        <v>0</v>
      </c>
      <c r="L50" s="114">
        <f t="shared" si="26"/>
        <v>9611</v>
      </c>
      <c r="M50" s="114">
        <f t="shared" si="26"/>
        <v>8000</v>
      </c>
      <c r="N50" s="114">
        <f t="shared" si="26"/>
        <v>0</v>
      </c>
      <c r="O50" s="114">
        <f t="shared" si="26"/>
        <v>8000</v>
      </c>
      <c r="P50" s="114"/>
      <c r="Q50" s="114">
        <f t="shared" si="26"/>
        <v>1611</v>
      </c>
      <c r="R50" s="297"/>
      <c r="S50" s="297"/>
      <c r="T50" s="308"/>
      <c r="U50" s="308"/>
      <c r="V50" s="297"/>
      <c r="W50" s="313"/>
    </row>
    <row r="51" spans="1:23">
      <c r="A51" s="330"/>
      <c r="B51" s="339" t="s">
        <v>29</v>
      </c>
      <c r="C51" s="306"/>
      <c r="D51" s="306"/>
      <c r="E51" s="306"/>
      <c r="F51" s="306"/>
      <c r="G51" s="114"/>
      <c r="H51" s="114"/>
      <c r="I51" s="114"/>
      <c r="J51" s="114"/>
      <c r="K51" s="114"/>
      <c r="L51" s="114"/>
      <c r="M51" s="114"/>
      <c r="N51" s="114"/>
      <c r="O51" s="114"/>
      <c r="P51" s="114"/>
      <c r="Q51" s="114"/>
      <c r="R51" s="297"/>
      <c r="S51" s="297"/>
      <c r="T51" s="308"/>
      <c r="U51" s="308"/>
      <c r="V51" s="297"/>
      <c r="W51" s="313"/>
    </row>
    <row r="52" spans="1:23" ht="49.5">
      <c r="A52" s="364">
        <f>A44+1</f>
        <v>9</v>
      </c>
      <c r="B52" s="365" t="s">
        <v>271</v>
      </c>
      <c r="C52" s="366" t="s">
        <v>207</v>
      </c>
      <c r="D52" s="319" t="s">
        <v>233</v>
      </c>
      <c r="E52" s="319" t="s">
        <v>235</v>
      </c>
      <c r="F52" s="359" t="s">
        <v>274</v>
      </c>
      <c r="G52" s="320">
        <v>9611</v>
      </c>
      <c r="H52" s="337"/>
      <c r="I52" s="114"/>
      <c r="J52" s="114"/>
      <c r="K52" s="114"/>
      <c r="L52" s="114">
        <f t="shared" ref="L52" si="27">M52+Q52</f>
        <v>9611</v>
      </c>
      <c r="M52" s="114">
        <f t="shared" ref="M52" si="28">N52+O52</f>
        <v>8000</v>
      </c>
      <c r="N52" s="114"/>
      <c r="O52" s="320">
        <v>8000</v>
      </c>
      <c r="P52" s="320"/>
      <c r="Q52" s="114">
        <f t="shared" ref="Q52" si="29">G52-M52</f>
        <v>1611</v>
      </c>
      <c r="R52" s="297"/>
      <c r="S52" s="297"/>
      <c r="T52" s="308"/>
      <c r="U52" s="308"/>
      <c r="V52" s="297"/>
      <c r="W52" s="313"/>
    </row>
    <row r="53" spans="1:23" s="304" customFormat="1">
      <c r="A53" s="332" t="s">
        <v>34</v>
      </c>
      <c r="B53" s="311" t="s">
        <v>169</v>
      </c>
      <c r="C53" s="336"/>
      <c r="D53" s="336"/>
      <c r="E53" s="336"/>
      <c r="F53" s="336"/>
      <c r="G53" s="337">
        <f>G54+G59</f>
        <v>353863</v>
      </c>
      <c r="H53" s="337">
        <f t="shared" ref="H53:Q53" si="30">H54+H59</f>
        <v>0</v>
      </c>
      <c r="I53" s="337">
        <f t="shared" si="30"/>
        <v>31000</v>
      </c>
      <c r="J53" s="337">
        <f t="shared" si="30"/>
        <v>0</v>
      </c>
      <c r="K53" s="337">
        <f t="shared" si="30"/>
        <v>0</v>
      </c>
      <c r="L53" s="337">
        <f t="shared" si="30"/>
        <v>224775</v>
      </c>
      <c r="M53" s="337">
        <f t="shared" si="30"/>
        <v>138000</v>
      </c>
      <c r="N53" s="337">
        <f t="shared" si="30"/>
        <v>11000</v>
      </c>
      <c r="O53" s="337">
        <f t="shared" si="30"/>
        <v>127000</v>
      </c>
      <c r="P53" s="337"/>
      <c r="Q53" s="337">
        <f t="shared" si="30"/>
        <v>86775</v>
      </c>
      <c r="R53" s="302"/>
      <c r="S53" s="302"/>
      <c r="T53" s="303"/>
      <c r="U53" s="303"/>
      <c r="V53" s="302"/>
      <c r="W53" s="318"/>
    </row>
    <row r="54" spans="1:23" s="304" customFormat="1" ht="31.5">
      <c r="A54" s="332"/>
      <c r="B54" s="311" t="s">
        <v>216</v>
      </c>
      <c r="C54" s="336"/>
      <c r="D54" s="336"/>
      <c r="E54" s="336"/>
      <c r="F54" s="336"/>
      <c r="G54" s="337">
        <f>SUM(G56:G58)</f>
        <v>131358</v>
      </c>
      <c r="H54" s="337">
        <f t="shared" ref="H54:K54" si="31">SUM(H56:H58)</f>
        <v>0</v>
      </c>
      <c r="I54" s="337">
        <f t="shared" si="31"/>
        <v>31000</v>
      </c>
      <c r="J54" s="337">
        <f t="shared" si="31"/>
        <v>0</v>
      </c>
      <c r="K54" s="337">
        <f t="shared" si="31"/>
        <v>0</v>
      </c>
      <c r="L54" s="337">
        <f>L55</f>
        <v>45000</v>
      </c>
      <c r="M54" s="337">
        <f t="shared" ref="M54:Q54" si="32">M55</f>
        <v>17700</v>
      </c>
      <c r="N54" s="337">
        <f t="shared" si="32"/>
        <v>0</v>
      </c>
      <c r="O54" s="337">
        <f t="shared" si="32"/>
        <v>17700</v>
      </c>
      <c r="P54" s="337"/>
      <c r="Q54" s="337">
        <f t="shared" si="32"/>
        <v>27300</v>
      </c>
      <c r="R54" s="117"/>
      <c r="S54" s="117"/>
      <c r="T54" s="117"/>
      <c r="U54" s="117"/>
      <c r="V54" s="117"/>
      <c r="W54" s="318"/>
    </row>
    <row r="55" spans="1:23" s="304" customFormat="1">
      <c r="A55" s="332"/>
      <c r="B55" s="339" t="s">
        <v>29</v>
      </c>
      <c r="C55" s="336"/>
      <c r="D55" s="336"/>
      <c r="E55" s="336"/>
      <c r="F55" s="336"/>
      <c r="G55" s="337"/>
      <c r="H55" s="337"/>
      <c r="I55" s="337"/>
      <c r="J55" s="337"/>
      <c r="K55" s="337"/>
      <c r="L55" s="337">
        <f>SUM(L56:L58)</f>
        <v>45000</v>
      </c>
      <c r="M55" s="337">
        <f t="shared" ref="M55:Q55" si="33">SUM(M56:M58)</f>
        <v>17700</v>
      </c>
      <c r="N55" s="337">
        <f t="shared" si="33"/>
        <v>0</v>
      </c>
      <c r="O55" s="337">
        <f t="shared" si="33"/>
        <v>17700</v>
      </c>
      <c r="P55" s="337"/>
      <c r="Q55" s="337">
        <f t="shared" si="33"/>
        <v>27300</v>
      </c>
      <c r="R55" s="302"/>
      <c r="S55" s="302"/>
      <c r="T55" s="303"/>
      <c r="U55" s="303"/>
      <c r="V55" s="302"/>
      <c r="W55" s="318"/>
    </row>
    <row r="56" spans="1:23" s="304" customFormat="1" ht="66">
      <c r="A56" s="330">
        <f>A52+1</f>
        <v>10</v>
      </c>
      <c r="B56" s="365" t="s">
        <v>257</v>
      </c>
      <c r="C56" s="366" t="s">
        <v>221</v>
      </c>
      <c r="D56" s="306" t="s">
        <v>222</v>
      </c>
      <c r="E56" s="306" t="s">
        <v>260</v>
      </c>
      <c r="F56" s="359" t="s">
        <v>261</v>
      </c>
      <c r="G56" s="314">
        <v>58421</v>
      </c>
      <c r="H56" s="337"/>
      <c r="I56" s="316">
        <v>11000</v>
      </c>
      <c r="J56" s="337"/>
      <c r="K56" s="337"/>
      <c r="L56" s="114">
        <f>M56+Q56</f>
        <v>24500</v>
      </c>
      <c r="M56" s="114">
        <f>N56+O56</f>
        <v>5100</v>
      </c>
      <c r="N56" s="337"/>
      <c r="O56" s="321">
        <v>5100</v>
      </c>
      <c r="P56" s="321"/>
      <c r="Q56" s="114">
        <f>52500-I56-M56-17000</f>
        <v>19400</v>
      </c>
      <c r="R56" s="302"/>
      <c r="S56" s="302"/>
      <c r="T56" s="303"/>
      <c r="U56" s="303"/>
      <c r="V56" s="302"/>
      <c r="W56" s="310" t="s">
        <v>265</v>
      </c>
    </row>
    <row r="57" spans="1:23" s="304" customFormat="1" ht="63">
      <c r="A57" s="330">
        <f>A56+1</f>
        <v>11</v>
      </c>
      <c r="B57" s="365" t="s">
        <v>258</v>
      </c>
      <c r="C57" s="366" t="s">
        <v>221</v>
      </c>
      <c r="D57" s="306" t="s">
        <v>222</v>
      </c>
      <c r="E57" s="306" t="s">
        <v>262</v>
      </c>
      <c r="F57" s="359" t="s">
        <v>263</v>
      </c>
      <c r="G57" s="314">
        <v>38209</v>
      </c>
      <c r="H57" s="337"/>
      <c r="I57" s="316">
        <v>10000</v>
      </c>
      <c r="J57" s="337"/>
      <c r="K57" s="337"/>
      <c r="L57" s="114">
        <f t="shared" ref="L57:L58" si="34">M57+Q57</f>
        <v>6200</v>
      </c>
      <c r="M57" s="114">
        <f t="shared" ref="M57:M58" si="35">N57+O57</f>
        <v>5000</v>
      </c>
      <c r="N57" s="337"/>
      <c r="O57" s="321">
        <v>5000</v>
      </c>
      <c r="P57" s="321"/>
      <c r="Q57" s="114">
        <f>31200-I57-15000-O57</f>
        <v>1200</v>
      </c>
      <c r="R57" s="302"/>
      <c r="S57" s="302"/>
      <c r="T57" s="303"/>
      <c r="U57" s="303"/>
      <c r="V57" s="302"/>
      <c r="W57" s="310" t="s">
        <v>266</v>
      </c>
    </row>
    <row r="58" spans="1:23" s="304" customFormat="1" ht="63">
      <c r="A58" s="330">
        <f>A57+1</f>
        <v>12</v>
      </c>
      <c r="B58" s="365" t="s">
        <v>259</v>
      </c>
      <c r="C58" s="366" t="s">
        <v>221</v>
      </c>
      <c r="D58" s="306" t="s">
        <v>222</v>
      </c>
      <c r="E58" s="306" t="s">
        <v>262</v>
      </c>
      <c r="F58" s="359" t="s">
        <v>264</v>
      </c>
      <c r="G58" s="314">
        <v>34728</v>
      </c>
      <c r="H58" s="337"/>
      <c r="I58" s="316">
        <v>10000</v>
      </c>
      <c r="J58" s="337"/>
      <c r="K58" s="337"/>
      <c r="L58" s="114">
        <f t="shared" si="34"/>
        <v>14300</v>
      </c>
      <c r="M58" s="114">
        <f t="shared" si="35"/>
        <v>7600</v>
      </c>
      <c r="N58" s="337"/>
      <c r="O58" s="321">
        <v>7600</v>
      </c>
      <c r="P58" s="321"/>
      <c r="Q58" s="114">
        <f>34300-I58-10000-O58</f>
        <v>6700</v>
      </c>
      <c r="R58" s="302"/>
      <c r="S58" s="302"/>
      <c r="T58" s="303"/>
      <c r="U58" s="303"/>
      <c r="V58" s="302"/>
      <c r="W58" s="310" t="s">
        <v>267</v>
      </c>
    </row>
    <row r="59" spans="1:23" s="304" customFormat="1">
      <c r="A59" s="332"/>
      <c r="B59" s="311" t="s">
        <v>30</v>
      </c>
      <c r="C59" s="336"/>
      <c r="D59" s="336"/>
      <c r="E59" s="336"/>
      <c r="F59" s="336"/>
      <c r="G59" s="337">
        <f>SUM(G61:G65)</f>
        <v>222505</v>
      </c>
      <c r="H59" s="337">
        <f t="shared" ref="H59:K59" si="36">SUM(H61:H65)</f>
        <v>0</v>
      </c>
      <c r="I59" s="337">
        <f t="shared" si="36"/>
        <v>0</v>
      </c>
      <c r="J59" s="337">
        <f t="shared" si="36"/>
        <v>0</v>
      </c>
      <c r="K59" s="337">
        <f t="shared" si="36"/>
        <v>0</v>
      </c>
      <c r="L59" s="337">
        <f>L60</f>
        <v>179775</v>
      </c>
      <c r="M59" s="337">
        <f t="shared" ref="M59:Q59" si="37">M60</f>
        <v>120300</v>
      </c>
      <c r="N59" s="337">
        <f t="shared" si="37"/>
        <v>11000</v>
      </c>
      <c r="O59" s="337">
        <f t="shared" si="37"/>
        <v>109300</v>
      </c>
      <c r="P59" s="337"/>
      <c r="Q59" s="337">
        <f t="shared" si="37"/>
        <v>59475</v>
      </c>
      <c r="R59" s="302"/>
      <c r="S59" s="302"/>
      <c r="T59" s="303"/>
      <c r="U59" s="303"/>
      <c r="V59" s="302"/>
      <c r="W59" s="318"/>
    </row>
    <row r="60" spans="1:23" s="304" customFormat="1">
      <c r="A60" s="332"/>
      <c r="B60" s="339" t="s">
        <v>29</v>
      </c>
      <c r="C60" s="336"/>
      <c r="D60" s="336"/>
      <c r="E60" s="336"/>
      <c r="F60" s="336"/>
      <c r="G60" s="337"/>
      <c r="H60" s="337"/>
      <c r="I60" s="337"/>
      <c r="J60" s="337"/>
      <c r="K60" s="337"/>
      <c r="L60" s="337">
        <f>SUM(L61:L65)</f>
        <v>179775</v>
      </c>
      <c r="M60" s="337">
        <f t="shared" ref="M60:Q60" si="38">SUM(M61:M65)</f>
        <v>120300</v>
      </c>
      <c r="N60" s="337">
        <f t="shared" si="38"/>
        <v>11000</v>
      </c>
      <c r="O60" s="337">
        <f t="shared" si="38"/>
        <v>109300</v>
      </c>
      <c r="P60" s="337"/>
      <c r="Q60" s="337">
        <f t="shared" si="38"/>
        <v>59475</v>
      </c>
      <c r="R60" s="302"/>
      <c r="S60" s="302"/>
      <c r="T60" s="303"/>
      <c r="U60" s="303"/>
      <c r="V60" s="302"/>
      <c r="W60" s="318"/>
    </row>
    <row r="61" spans="1:23" s="304" customFormat="1" ht="66">
      <c r="A61" s="364">
        <f>A58+1</f>
        <v>13</v>
      </c>
      <c r="B61" s="367" t="s">
        <v>250</v>
      </c>
      <c r="C61" s="366" t="s">
        <v>251</v>
      </c>
      <c r="D61" s="319" t="s">
        <v>128</v>
      </c>
      <c r="E61" s="260" t="s">
        <v>167</v>
      </c>
      <c r="F61" s="368" t="s">
        <v>252</v>
      </c>
      <c r="G61" s="316">
        <v>12632</v>
      </c>
      <c r="H61" s="337"/>
      <c r="I61" s="114"/>
      <c r="J61" s="114"/>
      <c r="K61" s="114"/>
      <c r="L61" s="114">
        <f>M61+Q61</f>
        <v>11000</v>
      </c>
      <c r="M61" s="114">
        <f>N61+O61</f>
        <v>11000</v>
      </c>
      <c r="N61" s="114">
        <v>11000</v>
      </c>
      <c r="O61" s="114"/>
      <c r="P61" s="114"/>
      <c r="Q61" s="114"/>
      <c r="R61" s="297"/>
      <c r="S61" s="297"/>
      <c r="T61" s="308"/>
      <c r="U61" s="308"/>
      <c r="V61" s="297"/>
      <c r="W61" s="310" t="s">
        <v>253</v>
      </c>
    </row>
    <row r="62" spans="1:23" s="304" customFormat="1" ht="63">
      <c r="A62" s="364">
        <f>A61+1</f>
        <v>14</v>
      </c>
      <c r="B62" s="367" t="s">
        <v>268</v>
      </c>
      <c r="C62" s="366" t="s">
        <v>221</v>
      </c>
      <c r="D62" s="306" t="s">
        <v>222</v>
      </c>
      <c r="E62" s="306" t="s">
        <v>223</v>
      </c>
      <c r="F62" s="359" t="s">
        <v>224</v>
      </c>
      <c r="G62" s="314">
        <v>71916</v>
      </c>
      <c r="H62" s="337"/>
      <c r="I62" s="114"/>
      <c r="J62" s="114"/>
      <c r="K62" s="114"/>
      <c r="L62" s="114">
        <f>M62+Q62</f>
        <v>43700</v>
      </c>
      <c r="M62" s="114">
        <f>N62+O62</f>
        <v>22300</v>
      </c>
      <c r="N62" s="114"/>
      <c r="O62" s="114">
        <v>22300</v>
      </c>
      <c r="P62" s="114"/>
      <c r="Q62" s="114">
        <f>64700-21000-M62</f>
        <v>21400</v>
      </c>
      <c r="R62" s="297"/>
      <c r="S62" s="297"/>
      <c r="T62" s="308"/>
      <c r="U62" s="308"/>
      <c r="V62" s="297"/>
      <c r="W62" s="310" t="s">
        <v>300</v>
      </c>
    </row>
    <row r="63" spans="1:23" s="304" customFormat="1" ht="49.5">
      <c r="A63" s="364">
        <f t="shared" ref="A63:A64" si="39">A62+1</f>
        <v>15</v>
      </c>
      <c r="B63" s="365" t="s">
        <v>269</v>
      </c>
      <c r="C63" s="366" t="s">
        <v>221</v>
      </c>
      <c r="D63" s="306" t="s">
        <v>222</v>
      </c>
      <c r="E63" s="319" t="s">
        <v>235</v>
      </c>
      <c r="F63" s="359" t="s">
        <v>270</v>
      </c>
      <c r="G63" s="314">
        <v>9575</v>
      </c>
      <c r="H63" s="337"/>
      <c r="I63" s="114"/>
      <c r="J63" s="114"/>
      <c r="K63" s="114"/>
      <c r="L63" s="114">
        <f>M63+Q63</f>
        <v>9575</v>
      </c>
      <c r="M63" s="114">
        <f>N63+O63</f>
        <v>5000</v>
      </c>
      <c r="N63" s="114"/>
      <c r="O63" s="114">
        <v>5000</v>
      </c>
      <c r="P63" s="114"/>
      <c r="Q63" s="114">
        <f>G63-M63</f>
        <v>4575</v>
      </c>
      <c r="R63" s="297"/>
      <c r="S63" s="297"/>
      <c r="T63" s="308"/>
      <c r="U63" s="308"/>
      <c r="V63" s="297"/>
      <c r="W63" s="310"/>
    </row>
    <row r="64" spans="1:23" s="304" customFormat="1" ht="49.5">
      <c r="A64" s="364">
        <f t="shared" si="39"/>
        <v>16</v>
      </c>
      <c r="B64" s="365" t="s">
        <v>272</v>
      </c>
      <c r="C64" s="366" t="s">
        <v>207</v>
      </c>
      <c r="D64" s="319" t="s">
        <v>233</v>
      </c>
      <c r="E64" s="319" t="s">
        <v>235</v>
      </c>
      <c r="F64" s="359" t="s">
        <v>275</v>
      </c>
      <c r="G64" s="322">
        <v>68797</v>
      </c>
      <c r="H64" s="337"/>
      <c r="I64" s="114"/>
      <c r="J64" s="114"/>
      <c r="K64" s="114"/>
      <c r="L64" s="114">
        <f t="shared" ref="L64:L65" si="40">M64+Q64</f>
        <v>61900</v>
      </c>
      <c r="M64" s="114">
        <f t="shared" ref="M64:M65" si="41">N64+O64</f>
        <v>37000</v>
      </c>
      <c r="N64" s="114"/>
      <c r="O64" s="322">
        <v>37000</v>
      </c>
      <c r="P64" s="322"/>
      <c r="Q64" s="114">
        <f>61900-M64</f>
        <v>24900</v>
      </c>
      <c r="R64" s="297"/>
      <c r="S64" s="297"/>
      <c r="T64" s="308"/>
      <c r="U64" s="308"/>
      <c r="V64" s="297"/>
      <c r="W64" s="310"/>
    </row>
    <row r="65" spans="1:23" s="304" customFormat="1" ht="49.5">
      <c r="A65" s="364">
        <f>A64+1</f>
        <v>17</v>
      </c>
      <c r="B65" s="365" t="s">
        <v>273</v>
      </c>
      <c r="C65" s="366" t="s">
        <v>204</v>
      </c>
      <c r="D65" s="319" t="s">
        <v>234</v>
      </c>
      <c r="E65" s="319" t="s">
        <v>167</v>
      </c>
      <c r="F65" s="359" t="s">
        <v>276</v>
      </c>
      <c r="G65" s="322">
        <v>59585</v>
      </c>
      <c r="H65" s="337"/>
      <c r="I65" s="114"/>
      <c r="J65" s="114"/>
      <c r="K65" s="114"/>
      <c r="L65" s="114">
        <f t="shared" si="40"/>
        <v>53600</v>
      </c>
      <c r="M65" s="114">
        <f t="shared" si="41"/>
        <v>45000</v>
      </c>
      <c r="N65" s="114"/>
      <c r="O65" s="322">
        <v>45000</v>
      </c>
      <c r="P65" s="322"/>
      <c r="Q65" s="114">
        <f>53600-M65</f>
        <v>8600</v>
      </c>
      <c r="R65" s="297"/>
      <c r="S65" s="297"/>
      <c r="T65" s="308"/>
      <c r="U65" s="308"/>
      <c r="V65" s="297"/>
      <c r="W65" s="310"/>
    </row>
    <row r="66" spans="1:23" s="304" customFormat="1">
      <c r="A66" s="332" t="s">
        <v>238</v>
      </c>
      <c r="B66" s="311" t="s">
        <v>239</v>
      </c>
      <c r="C66" s="336"/>
      <c r="D66" s="336"/>
      <c r="E66" s="336"/>
      <c r="F66" s="336"/>
      <c r="G66" s="337">
        <f>G67</f>
        <v>49059</v>
      </c>
      <c r="H66" s="337">
        <f t="shared" ref="H66:V67" si="42">H67</f>
        <v>0</v>
      </c>
      <c r="I66" s="337">
        <f t="shared" si="42"/>
        <v>0</v>
      </c>
      <c r="J66" s="337">
        <f t="shared" si="42"/>
        <v>0</v>
      </c>
      <c r="K66" s="337">
        <f t="shared" si="42"/>
        <v>0</v>
      </c>
      <c r="L66" s="337">
        <f t="shared" si="42"/>
        <v>49059</v>
      </c>
      <c r="M66" s="337">
        <f t="shared" si="42"/>
        <v>48000</v>
      </c>
      <c r="N66" s="337">
        <f t="shared" si="42"/>
        <v>48000</v>
      </c>
      <c r="O66" s="337">
        <f t="shared" si="42"/>
        <v>0</v>
      </c>
      <c r="P66" s="337"/>
      <c r="Q66" s="337">
        <f t="shared" si="42"/>
        <v>1059</v>
      </c>
      <c r="R66" s="302"/>
      <c r="S66" s="302"/>
      <c r="T66" s="303"/>
      <c r="U66" s="303"/>
      <c r="V66" s="302"/>
      <c r="W66" s="318"/>
    </row>
    <row r="67" spans="1:23" s="304" customFormat="1">
      <c r="A67" s="332"/>
      <c r="B67" s="311" t="s">
        <v>30</v>
      </c>
      <c r="C67" s="336"/>
      <c r="D67" s="336"/>
      <c r="E67" s="336"/>
      <c r="F67" s="336"/>
      <c r="G67" s="337">
        <f>SUM(G69:G72)</f>
        <v>49059</v>
      </c>
      <c r="H67" s="337">
        <f t="shared" ref="H67:K67" si="43">SUM(H69:H72)</f>
        <v>0</v>
      </c>
      <c r="I67" s="337">
        <f t="shared" si="43"/>
        <v>0</v>
      </c>
      <c r="J67" s="337">
        <f t="shared" si="43"/>
        <v>0</v>
      </c>
      <c r="K67" s="337">
        <f t="shared" si="43"/>
        <v>0</v>
      </c>
      <c r="L67" s="337">
        <f>L68</f>
        <v>49059</v>
      </c>
      <c r="M67" s="337">
        <f t="shared" si="42"/>
        <v>48000</v>
      </c>
      <c r="N67" s="337">
        <f t="shared" si="42"/>
        <v>48000</v>
      </c>
      <c r="O67" s="337">
        <f t="shared" si="42"/>
        <v>0</v>
      </c>
      <c r="P67" s="337"/>
      <c r="Q67" s="337">
        <f t="shared" si="42"/>
        <v>1059</v>
      </c>
      <c r="R67" s="337">
        <f t="shared" si="42"/>
        <v>0</v>
      </c>
      <c r="S67" s="337">
        <f t="shared" si="42"/>
        <v>0</v>
      </c>
      <c r="T67" s="337">
        <f t="shared" si="42"/>
        <v>0</v>
      </c>
      <c r="U67" s="337">
        <f t="shared" si="42"/>
        <v>0</v>
      </c>
      <c r="V67" s="337">
        <f t="shared" si="42"/>
        <v>0</v>
      </c>
      <c r="W67" s="318"/>
    </row>
    <row r="68" spans="1:23" s="304" customFormat="1">
      <c r="A68" s="332"/>
      <c r="B68" s="339" t="s">
        <v>29</v>
      </c>
      <c r="C68" s="336"/>
      <c r="D68" s="336"/>
      <c r="E68" s="336"/>
      <c r="F68" s="336"/>
      <c r="G68" s="337"/>
      <c r="H68" s="337"/>
      <c r="I68" s="337"/>
      <c r="J68" s="337"/>
      <c r="K68" s="337"/>
      <c r="L68" s="337">
        <f>SUM(L69:L72)</f>
        <v>49059</v>
      </c>
      <c r="M68" s="337">
        <f t="shared" ref="M68:V68" si="44">SUM(M69:M72)</f>
        <v>48000</v>
      </c>
      <c r="N68" s="337">
        <f t="shared" si="44"/>
        <v>48000</v>
      </c>
      <c r="O68" s="337">
        <f t="shared" si="44"/>
        <v>0</v>
      </c>
      <c r="P68" s="337"/>
      <c r="Q68" s="337">
        <f t="shared" si="44"/>
        <v>1059</v>
      </c>
      <c r="R68" s="337">
        <f t="shared" si="44"/>
        <v>0</v>
      </c>
      <c r="S68" s="337">
        <f t="shared" si="44"/>
        <v>0</v>
      </c>
      <c r="T68" s="337">
        <f t="shared" si="44"/>
        <v>0</v>
      </c>
      <c r="U68" s="337">
        <f t="shared" si="44"/>
        <v>0</v>
      </c>
      <c r="V68" s="337">
        <f t="shared" si="44"/>
        <v>0</v>
      </c>
      <c r="W68" s="318"/>
    </row>
    <row r="69" spans="1:23" s="304" customFormat="1" ht="49.5">
      <c r="A69" s="330">
        <f>A65+1</f>
        <v>18</v>
      </c>
      <c r="B69" s="365" t="s">
        <v>240</v>
      </c>
      <c r="C69" s="306" t="s">
        <v>244</v>
      </c>
      <c r="D69" s="306" t="s">
        <v>245</v>
      </c>
      <c r="E69" s="306" t="s">
        <v>223</v>
      </c>
      <c r="F69" s="359" t="s">
        <v>246</v>
      </c>
      <c r="G69" s="314">
        <v>5752</v>
      </c>
      <c r="H69" s="337"/>
      <c r="I69" s="337"/>
      <c r="J69" s="337"/>
      <c r="K69" s="337"/>
      <c r="L69" s="114">
        <f>M69+Q69</f>
        <v>5752</v>
      </c>
      <c r="M69" s="114">
        <f>N69+O69</f>
        <v>5600</v>
      </c>
      <c r="N69" s="321">
        <v>5600</v>
      </c>
      <c r="O69" s="337"/>
      <c r="P69" s="337"/>
      <c r="Q69" s="114">
        <f>G69-M69</f>
        <v>152</v>
      </c>
      <c r="R69" s="302"/>
      <c r="S69" s="302"/>
      <c r="T69" s="303"/>
      <c r="U69" s="303"/>
      <c r="V69" s="302"/>
      <c r="W69" s="318"/>
    </row>
    <row r="70" spans="1:23" s="304" customFormat="1" ht="49.5">
      <c r="A70" s="330">
        <f>A69+1</f>
        <v>19</v>
      </c>
      <c r="B70" s="365" t="s">
        <v>241</v>
      </c>
      <c r="C70" s="306" t="s">
        <v>244</v>
      </c>
      <c r="D70" s="306" t="s">
        <v>245</v>
      </c>
      <c r="E70" s="306" t="s">
        <v>235</v>
      </c>
      <c r="F70" s="359" t="s">
        <v>247</v>
      </c>
      <c r="G70" s="314">
        <v>5838</v>
      </c>
      <c r="H70" s="337"/>
      <c r="I70" s="337"/>
      <c r="J70" s="337"/>
      <c r="K70" s="337"/>
      <c r="L70" s="114">
        <f t="shared" ref="L70:L72" si="45">M70+Q70</f>
        <v>5838</v>
      </c>
      <c r="M70" s="114">
        <f t="shared" ref="M70:M72" si="46">N70+O70</f>
        <v>5700</v>
      </c>
      <c r="N70" s="321">
        <v>5700</v>
      </c>
      <c r="O70" s="337"/>
      <c r="P70" s="337"/>
      <c r="Q70" s="114">
        <f t="shared" ref="Q70:Q72" si="47">G70-M70</f>
        <v>138</v>
      </c>
      <c r="R70" s="302"/>
      <c r="S70" s="302"/>
      <c r="T70" s="303"/>
      <c r="U70" s="303"/>
      <c r="V70" s="302"/>
      <c r="W70" s="318"/>
    </row>
    <row r="71" spans="1:23" s="304" customFormat="1" ht="49.5">
      <c r="A71" s="330">
        <f t="shared" ref="A71:A72" si="48">A70+1</f>
        <v>20</v>
      </c>
      <c r="B71" s="365" t="s">
        <v>242</v>
      </c>
      <c r="C71" s="306" t="s">
        <v>244</v>
      </c>
      <c r="D71" s="306" t="s">
        <v>245</v>
      </c>
      <c r="E71" s="306" t="s">
        <v>235</v>
      </c>
      <c r="F71" s="359" t="s">
        <v>248</v>
      </c>
      <c r="G71" s="314">
        <v>8902</v>
      </c>
      <c r="H71" s="337"/>
      <c r="I71" s="337"/>
      <c r="J71" s="337"/>
      <c r="K71" s="337"/>
      <c r="L71" s="114">
        <f t="shared" si="45"/>
        <v>8902</v>
      </c>
      <c r="M71" s="114">
        <f t="shared" si="46"/>
        <v>8700</v>
      </c>
      <c r="N71" s="321">
        <v>8700</v>
      </c>
      <c r="O71" s="337"/>
      <c r="P71" s="337"/>
      <c r="Q71" s="114">
        <f t="shared" si="47"/>
        <v>202</v>
      </c>
      <c r="R71" s="302"/>
      <c r="S71" s="302"/>
      <c r="T71" s="303"/>
      <c r="U71" s="303"/>
      <c r="V71" s="302"/>
      <c r="W71" s="318"/>
    </row>
    <row r="72" spans="1:23" s="304" customFormat="1" ht="49.5">
      <c r="A72" s="330">
        <f t="shared" si="48"/>
        <v>21</v>
      </c>
      <c r="B72" s="365" t="s">
        <v>243</v>
      </c>
      <c r="C72" s="366" t="s">
        <v>221</v>
      </c>
      <c r="D72" s="306" t="s">
        <v>222</v>
      </c>
      <c r="E72" s="306" t="s">
        <v>235</v>
      </c>
      <c r="F72" s="359" t="s">
        <v>249</v>
      </c>
      <c r="G72" s="314">
        <v>28567</v>
      </c>
      <c r="H72" s="337"/>
      <c r="I72" s="337"/>
      <c r="J72" s="337"/>
      <c r="K72" s="337"/>
      <c r="L72" s="114">
        <f t="shared" si="45"/>
        <v>28567</v>
      </c>
      <c r="M72" s="114">
        <f t="shared" si="46"/>
        <v>28000</v>
      </c>
      <c r="N72" s="321">
        <v>28000</v>
      </c>
      <c r="O72" s="337"/>
      <c r="P72" s="337"/>
      <c r="Q72" s="114">
        <f t="shared" si="47"/>
        <v>567</v>
      </c>
      <c r="R72" s="302"/>
      <c r="S72" s="302"/>
      <c r="T72" s="303"/>
      <c r="U72" s="303"/>
      <c r="V72" s="302"/>
      <c r="W72" s="318"/>
    </row>
    <row r="73" spans="1:23" s="296" customFormat="1">
      <c r="A73" s="325" t="s">
        <v>12</v>
      </c>
      <c r="B73" s="326" t="s">
        <v>26</v>
      </c>
      <c r="C73" s="335"/>
      <c r="D73" s="335"/>
      <c r="E73" s="335"/>
      <c r="F73" s="335"/>
      <c r="G73" s="329">
        <f>G74</f>
        <v>9959</v>
      </c>
      <c r="H73" s="329">
        <f t="shared" ref="H73:Q74" si="49">H74</f>
        <v>0</v>
      </c>
      <c r="I73" s="329">
        <f t="shared" si="49"/>
        <v>0</v>
      </c>
      <c r="J73" s="329">
        <f t="shared" si="49"/>
        <v>0</v>
      </c>
      <c r="K73" s="329">
        <f t="shared" si="49"/>
        <v>0</v>
      </c>
      <c r="L73" s="329">
        <f t="shared" si="49"/>
        <v>9959</v>
      </c>
      <c r="M73" s="329">
        <f t="shared" si="49"/>
        <v>8000</v>
      </c>
      <c r="N73" s="329">
        <f t="shared" si="49"/>
        <v>8000</v>
      </c>
      <c r="O73" s="329">
        <f t="shared" si="49"/>
        <v>0</v>
      </c>
      <c r="P73" s="329"/>
      <c r="Q73" s="329">
        <f t="shared" si="49"/>
        <v>1959</v>
      </c>
      <c r="R73" s="301"/>
      <c r="S73" s="301"/>
      <c r="T73" s="294"/>
      <c r="U73" s="294"/>
      <c r="V73" s="301"/>
      <c r="W73" s="317"/>
    </row>
    <row r="74" spans="1:23" s="304" customFormat="1">
      <c r="A74" s="332"/>
      <c r="B74" s="311" t="s">
        <v>30</v>
      </c>
      <c r="C74" s="336"/>
      <c r="D74" s="336"/>
      <c r="E74" s="336"/>
      <c r="F74" s="336"/>
      <c r="G74" s="337">
        <f>SUM(G76:G77)</f>
        <v>9959</v>
      </c>
      <c r="H74" s="337">
        <f t="shared" ref="H74:K74" si="50">SUM(H76:H77)</f>
        <v>0</v>
      </c>
      <c r="I74" s="337">
        <f t="shared" si="50"/>
        <v>0</v>
      </c>
      <c r="J74" s="337">
        <f t="shared" si="50"/>
        <v>0</v>
      </c>
      <c r="K74" s="337">
        <f t="shared" si="50"/>
        <v>0</v>
      </c>
      <c r="L74" s="337">
        <f>L75</f>
        <v>9959</v>
      </c>
      <c r="M74" s="337">
        <f t="shared" si="49"/>
        <v>8000</v>
      </c>
      <c r="N74" s="337">
        <f t="shared" si="49"/>
        <v>8000</v>
      </c>
      <c r="O74" s="337">
        <f t="shared" si="49"/>
        <v>0</v>
      </c>
      <c r="P74" s="337"/>
      <c r="Q74" s="337">
        <f t="shared" si="49"/>
        <v>1959</v>
      </c>
      <c r="R74" s="302"/>
      <c r="S74" s="302"/>
      <c r="T74" s="303"/>
      <c r="U74" s="303"/>
      <c r="V74" s="302"/>
      <c r="W74" s="318"/>
    </row>
    <row r="75" spans="1:23">
      <c r="A75" s="330"/>
      <c r="B75" s="339" t="s">
        <v>29</v>
      </c>
      <c r="C75" s="306"/>
      <c r="D75" s="306"/>
      <c r="E75" s="306"/>
      <c r="F75" s="306"/>
      <c r="G75" s="114"/>
      <c r="H75" s="114"/>
      <c r="I75" s="114"/>
      <c r="J75" s="114"/>
      <c r="K75" s="114"/>
      <c r="L75" s="114">
        <f>SUM(L76:L77)</f>
        <v>9959</v>
      </c>
      <c r="M75" s="114">
        <f t="shared" ref="M75:Q75" si="51">SUM(M76:M77)</f>
        <v>8000</v>
      </c>
      <c r="N75" s="114">
        <f t="shared" si="51"/>
        <v>8000</v>
      </c>
      <c r="O75" s="114">
        <f t="shared" si="51"/>
        <v>0</v>
      </c>
      <c r="P75" s="114"/>
      <c r="Q75" s="114">
        <f t="shared" si="51"/>
        <v>1959</v>
      </c>
      <c r="R75" s="297"/>
      <c r="S75" s="297"/>
      <c r="T75" s="308"/>
      <c r="U75" s="308"/>
      <c r="V75" s="297"/>
      <c r="W75" s="313"/>
    </row>
    <row r="76" spans="1:23" ht="49.5">
      <c r="A76" s="330">
        <f>A72+1</f>
        <v>22</v>
      </c>
      <c r="B76" s="357" t="s">
        <v>231</v>
      </c>
      <c r="C76" s="366" t="s">
        <v>207</v>
      </c>
      <c r="D76" s="319" t="s">
        <v>233</v>
      </c>
      <c r="E76" s="306" t="s">
        <v>235</v>
      </c>
      <c r="F76" s="359" t="s">
        <v>236</v>
      </c>
      <c r="G76" s="314">
        <v>6368</v>
      </c>
      <c r="H76" s="114"/>
      <c r="I76" s="114"/>
      <c r="J76" s="114"/>
      <c r="K76" s="114"/>
      <c r="L76" s="114">
        <f>M76+Q76</f>
        <v>6368</v>
      </c>
      <c r="M76" s="114">
        <f>N76+O76</f>
        <v>5000</v>
      </c>
      <c r="N76" s="316">
        <v>5000</v>
      </c>
      <c r="O76" s="316"/>
      <c r="P76" s="316"/>
      <c r="Q76" s="114">
        <f>G76-M76</f>
        <v>1368</v>
      </c>
      <c r="R76" s="297"/>
      <c r="S76" s="297"/>
      <c r="T76" s="308"/>
      <c r="U76" s="308"/>
      <c r="V76" s="297"/>
      <c r="W76" s="313"/>
    </row>
    <row r="77" spans="1:23" ht="49.5">
      <c r="A77" s="330">
        <f>A76+1</f>
        <v>23</v>
      </c>
      <c r="B77" s="357" t="s">
        <v>232</v>
      </c>
      <c r="C77" s="366" t="s">
        <v>204</v>
      </c>
      <c r="D77" s="319" t="s">
        <v>234</v>
      </c>
      <c r="E77" s="306" t="s">
        <v>223</v>
      </c>
      <c r="F77" s="359" t="s">
        <v>237</v>
      </c>
      <c r="G77" s="314">
        <v>3591</v>
      </c>
      <c r="H77" s="114"/>
      <c r="I77" s="114"/>
      <c r="J77" s="114"/>
      <c r="K77" s="114"/>
      <c r="L77" s="114">
        <f>M77+Q77</f>
        <v>3591</v>
      </c>
      <c r="M77" s="114">
        <f>N77+O77</f>
        <v>3000</v>
      </c>
      <c r="N77" s="316">
        <v>3000</v>
      </c>
      <c r="O77" s="316"/>
      <c r="P77" s="316"/>
      <c r="Q77" s="114">
        <f>G77-M77</f>
        <v>591</v>
      </c>
      <c r="R77" s="297"/>
      <c r="S77" s="297"/>
      <c r="T77" s="308"/>
      <c r="U77" s="308"/>
      <c r="V77" s="297"/>
      <c r="W77" s="313"/>
    </row>
    <row r="78" spans="1:23" s="296" customFormat="1" ht="49.5">
      <c r="A78" s="398" t="s">
        <v>433</v>
      </c>
      <c r="B78" s="399" t="s">
        <v>514</v>
      </c>
      <c r="C78" s="400"/>
      <c r="D78" s="401"/>
      <c r="E78" s="402"/>
      <c r="F78" s="403"/>
      <c r="G78" s="404"/>
      <c r="H78" s="405"/>
      <c r="I78" s="405"/>
      <c r="J78" s="405"/>
      <c r="K78" s="405"/>
      <c r="L78" s="405">
        <f>L79+L83</f>
        <v>38777</v>
      </c>
      <c r="M78" s="405">
        <f t="shared" ref="M78:Q78" si="52">M79+M83</f>
        <v>38777</v>
      </c>
      <c r="N78" s="405">
        <f t="shared" si="52"/>
        <v>0</v>
      </c>
      <c r="O78" s="405">
        <f t="shared" si="52"/>
        <v>0</v>
      </c>
      <c r="P78" s="405">
        <f t="shared" si="52"/>
        <v>38777</v>
      </c>
      <c r="Q78" s="405">
        <f t="shared" si="52"/>
        <v>0</v>
      </c>
      <c r="R78" s="406"/>
      <c r="S78" s="406"/>
      <c r="T78" s="407"/>
      <c r="U78" s="407"/>
      <c r="V78" s="406"/>
      <c r="W78" s="408"/>
    </row>
    <row r="79" spans="1:23" s="296" customFormat="1" ht="16.5">
      <c r="A79" s="398">
        <v>1</v>
      </c>
      <c r="B79" s="311" t="s">
        <v>239</v>
      </c>
      <c r="C79" s="400"/>
      <c r="D79" s="401"/>
      <c r="E79" s="402"/>
      <c r="F79" s="403"/>
      <c r="G79" s="404"/>
      <c r="H79" s="405"/>
      <c r="I79" s="405"/>
      <c r="J79" s="405"/>
      <c r="K79" s="405"/>
      <c r="L79" s="405">
        <f>L80</f>
        <v>25000</v>
      </c>
      <c r="M79" s="405">
        <f t="shared" ref="M79:Q81" si="53">M80</f>
        <v>25000</v>
      </c>
      <c r="N79" s="405">
        <f t="shared" si="53"/>
        <v>0</v>
      </c>
      <c r="O79" s="405">
        <f t="shared" si="53"/>
        <v>0</v>
      </c>
      <c r="P79" s="405">
        <f t="shared" si="53"/>
        <v>25000</v>
      </c>
      <c r="Q79" s="405">
        <f t="shared" si="53"/>
        <v>0</v>
      </c>
      <c r="R79" s="406"/>
      <c r="S79" s="406"/>
      <c r="T79" s="407"/>
      <c r="U79" s="407"/>
      <c r="V79" s="406"/>
      <c r="W79" s="408"/>
    </row>
    <row r="80" spans="1:23" s="296" customFormat="1" ht="16.5">
      <c r="A80" s="398"/>
      <c r="B80" s="311" t="s">
        <v>30</v>
      </c>
      <c r="C80" s="400"/>
      <c r="D80" s="401"/>
      <c r="E80" s="402"/>
      <c r="F80" s="403"/>
      <c r="G80" s="404"/>
      <c r="H80" s="405"/>
      <c r="I80" s="405"/>
      <c r="J80" s="405"/>
      <c r="K80" s="405"/>
      <c r="L80" s="405">
        <f>L81</f>
        <v>25000</v>
      </c>
      <c r="M80" s="405">
        <f t="shared" si="53"/>
        <v>25000</v>
      </c>
      <c r="N80" s="405">
        <f t="shared" si="53"/>
        <v>0</v>
      </c>
      <c r="O80" s="405">
        <f t="shared" si="53"/>
        <v>0</v>
      </c>
      <c r="P80" s="405">
        <f t="shared" si="53"/>
        <v>25000</v>
      </c>
      <c r="Q80" s="405">
        <f t="shared" si="53"/>
        <v>0</v>
      </c>
      <c r="R80" s="406"/>
      <c r="S80" s="406"/>
      <c r="T80" s="407"/>
      <c r="U80" s="407"/>
      <c r="V80" s="406"/>
      <c r="W80" s="408"/>
    </row>
    <row r="81" spans="1:23" s="296" customFormat="1" ht="16.5">
      <c r="A81" s="325"/>
      <c r="B81" s="339" t="s">
        <v>28</v>
      </c>
      <c r="C81" s="419"/>
      <c r="D81" s="420"/>
      <c r="E81" s="335"/>
      <c r="F81" s="421"/>
      <c r="G81" s="422"/>
      <c r="H81" s="329"/>
      <c r="I81" s="329"/>
      <c r="J81" s="329"/>
      <c r="K81" s="329"/>
      <c r="L81" s="329">
        <f>L82</f>
        <v>25000</v>
      </c>
      <c r="M81" s="329">
        <f t="shared" si="53"/>
        <v>25000</v>
      </c>
      <c r="N81" s="329">
        <f t="shared" si="53"/>
        <v>0</v>
      </c>
      <c r="O81" s="329">
        <f t="shared" si="53"/>
        <v>0</v>
      </c>
      <c r="P81" s="329">
        <f t="shared" si="53"/>
        <v>25000</v>
      </c>
      <c r="Q81" s="329">
        <f t="shared" si="53"/>
        <v>0</v>
      </c>
      <c r="R81" s="301"/>
      <c r="S81" s="301"/>
      <c r="T81" s="294"/>
      <c r="U81" s="294"/>
      <c r="V81" s="301"/>
      <c r="W81" s="317"/>
    </row>
    <row r="82" spans="1:23" ht="47.25">
      <c r="A82" s="330">
        <f>A77+1</f>
        <v>24</v>
      </c>
      <c r="B82" s="410" t="s">
        <v>515</v>
      </c>
      <c r="C82" s="409" t="s">
        <v>517</v>
      </c>
      <c r="D82" s="411" t="s">
        <v>516</v>
      </c>
      <c r="E82" s="409" t="s">
        <v>235</v>
      </c>
      <c r="F82" s="409" t="s">
        <v>518</v>
      </c>
      <c r="G82" s="314"/>
      <c r="H82" s="114"/>
      <c r="I82" s="114"/>
      <c r="J82" s="114"/>
      <c r="K82" s="114"/>
      <c r="L82" s="412">
        <f>M82</f>
        <v>25000</v>
      </c>
      <c r="M82" s="114">
        <f>N82+O82+P82</f>
        <v>25000</v>
      </c>
      <c r="N82" s="316"/>
      <c r="O82" s="316"/>
      <c r="P82" s="316">
        <v>25000</v>
      </c>
      <c r="Q82" s="114"/>
      <c r="R82" s="297"/>
      <c r="S82" s="297"/>
      <c r="T82" s="308"/>
      <c r="U82" s="308"/>
      <c r="V82" s="297"/>
      <c r="W82" s="313"/>
    </row>
    <row r="83" spans="1:23" s="304" customFormat="1" ht="17.25">
      <c r="A83" s="332">
        <v>2</v>
      </c>
      <c r="B83" s="423" t="s">
        <v>169</v>
      </c>
      <c r="C83" s="424"/>
      <c r="D83" s="425"/>
      <c r="E83" s="336"/>
      <c r="F83" s="426"/>
      <c r="G83" s="427"/>
      <c r="H83" s="337"/>
      <c r="I83" s="337"/>
      <c r="J83" s="337"/>
      <c r="K83" s="337"/>
      <c r="L83" s="337">
        <f>L84</f>
        <v>13777</v>
      </c>
      <c r="M83" s="337">
        <f t="shared" ref="M83:Q85" si="54">M84</f>
        <v>13777</v>
      </c>
      <c r="N83" s="337">
        <f t="shared" si="54"/>
        <v>0</v>
      </c>
      <c r="O83" s="337">
        <f t="shared" si="54"/>
        <v>0</v>
      </c>
      <c r="P83" s="337">
        <f t="shared" si="54"/>
        <v>13777</v>
      </c>
      <c r="Q83" s="337">
        <f t="shared" si="54"/>
        <v>0</v>
      </c>
      <c r="R83" s="302"/>
      <c r="S83" s="302"/>
      <c r="T83" s="303"/>
      <c r="U83" s="303"/>
      <c r="V83" s="302"/>
      <c r="W83" s="318"/>
    </row>
    <row r="84" spans="1:23" ht="16.5">
      <c r="A84" s="330"/>
      <c r="B84" s="311" t="s">
        <v>30</v>
      </c>
      <c r="C84" s="366"/>
      <c r="D84" s="319"/>
      <c r="E84" s="306"/>
      <c r="F84" s="359"/>
      <c r="G84" s="314"/>
      <c r="H84" s="114"/>
      <c r="I84" s="114"/>
      <c r="J84" s="114"/>
      <c r="K84" s="114"/>
      <c r="L84" s="114">
        <f>L85</f>
        <v>13777</v>
      </c>
      <c r="M84" s="114">
        <f t="shared" si="54"/>
        <v>13777</v>
      </c>
      <c r="N84" s="114">
        <f t="shared" si="54"/>
        <v>0</v>
      </c>
      <c r="O84" s="114">
        <f t="shared" si="54"/>
        <v>0</v>
      </c>
      <c r="P84" s="114">
        <f t="shared" si="54"/>
        <v>13777</v>
      </c>
      <c r="Q84" s="114">
        <f t="shared" si="54"/>
        <v>0</v>
      </c>
      <c r="R84" s="297"/>
      <c r="S84" s="297"/>
      <c r="T84" s="308"/>
      <c r="U84" s="308"/>
      <c r="V84" s="297"/>
      <c r="W84" s="313"/>
    </row>
    <row r="85" spans="1:23" ht="16.5">
      <c r="A85" s="330"/>
      <c r="B85" s="339" t="s">
        <v>29</v>
      </c>
      <c r="C85" s="366"/>
      <c r="D85" s="319"/>
      <c r="E85" s="306"/>
      <c r="F85" s="359"/>
      <c r="G85" s="314"/>
      <c r="H85" s="114"/>
      <c r="I85" s="114"/>
      <c r="J85" s="114"/>
      <c r="K85" s="114"/>
      <c r="L85" s="114">
        <f>L86</f>
        <v>13777</v>
      </c>
      <c r="M85" s="114">
        <f t="shared" si="54"/>
        <v>13777</v>
      </c>
      <c r="N85" s="114">
        <f t="shared" si="54"/>
        <v>0</v>
      </c>
      <c r="O85" s="114">
        <f t="shared" si="54"/>
        <v>0</v>
      </c>
      <c r="P85" s="114">
        <f t="shared" si="54"/>
        <v>13777</v>
      </c>
      <c r="Q85" s="114">
        <f t="shared" si="54"/>
        <v>0</v>
      </c>
      <c r="R85" s="297"/>
      <c r="S85" s="297"/>
      <c r="T85" s="308"/>
      <c r="U85" s="308"/>
      <c r="V85" s="297"/>
      <c r="W85" s="313"/>
    </row>
    <row r="86" spans="1:23" ht="94.5">
      <c r="A86" s="330">
        <f>A82+1</f>
        <v>25</v>
      </c>
      <c r="B86" s="357" t="s">
        <v>519</v>
      </c>
      <c r="C86" s="409" t="s">
        <v>319</v>
      </c>
      <c r="D86" s="428" t="s">
        <v>327</v>
      </c>
      <c r="E86" s="409" t="s">
        <v>223</v>
      </c>
      <c r="F86" s="429" t="s">
        <v>520</v>
      </c>
      <c r="G86" s="314"/>
      <c r="H86" s="114"/>
      <c r="I86" s="114"/>
      <c r="J86" s="114"/>
      <c r="K86" s="114"/>
      <c r="L86" s="430">
        <f>M86</f>
        <v>13777</v>
      </c>
      <c r="M86" s="114">
        <f>N86+O86+P86</f>
        <v>13777</v>
      </c>
      <c r="N86" s="316"/>
      <c r="O86" s="316"/>
      <c r="P86" s="316">
        <v>13777</v>
      </c>
      <c r="Q86" s="114"/>
      <c r="R86" s="297"/>
      <c r="S86" s="297"/>
      <c r="T86" s="308"/>
      <c r="U86" s="308"/>
      <c r="V86" s="297"/>
      <c r="W86" s="313"/>
    </row>
    <row r="87" spans="1:23">
      <c r="A87" s="413"/>
      <c r="B87" s="414"/>
      <c r="C87" s="415"/>
      <c r="D87" s="415"/>
      <c r="E87" s="415"/>
      <c r="F87" s="415"/>
      <c r="G87" s="416"/>
      <c r="H87" s="416"/>
      <c r="I87" s="416"/>
      <c r="J87" s="416"/>
      <c r="K87" s="416"/>
      <c r="L87" s="416"/>
      <c r="M87" s="416"/>
      <c r="N87" s="416"/>
      <c r="O87" s="416"/>
      <c r="P87" s="416"/>
      <c r="Q87" s="416"/>
      <c r="R87" s="417"/>
      <c r="S87" s="417"/>
      <c r="T87" s="416"/>
      <c r="U87" s="416"/>
      <c r="V87" s="416"/>
      <c r="W87" s="418"/>
    </row>
    <row r="89" spans="1:23" ht="29.25" customHeight="1">
      <c r="A89" s="275"/>
      <c r="B89" s="1147" t="s">
        <v>568</v>
      </c>
      <c r="C89" s="1148"/>
      <c r="D89" s="1148"/>
      <c r="E89" s="1148"/>
      <c r="F89" s="1148"/>
      <c r="G89" s="1148"/>
      <c r="H89" s="1148"/>
      <c r="I89" s="1148"/>
      <c r="J89" s="1148"/>
      <c r="K89" s="1148"/>
      <c r="L89" s="1148"/>
      <c r="M89" s="1148"/>
      <c r="N89" s="1148"/>
      <c r="O89" s="1148"/>
      <c r="P89" s="1148"/>
      <c r="Q89" s="1148"/>
      <c r="R89" s="1148"/>
      <c r="S89" s="1148"/>
      <c r="T89" s="1148"/>
      <c r="U89" s="1148"/>
      <c r="V89" s="1148"/>
      <c r="W89" s="1148"/>
    </row>
  </sheetData>
  <mergeCells count="24">
    <mergeCell ref="B89:W89"/>
    <mergeCell ref="L9:Q9"/>
    <mergeCell ref="W9:W12"/>
    <mergeCell ref="H10:H12"/>
    <mergeCell ref="L10:L12"/>
    <mergeCell ref="M10:Q10"/>
    <mergeCell ref="M11:M12"/>
    <mergeCell ref="Q11:Q12"/>
    <mergeCell ref="N11:P11"/>
    <mergeCell ref="A6:Q6"/>
    <mergeCell ref="A1:W1"/>
    <mergeCell ref="A2:W2"/>
    <mergeCell ref="A3:W3"/>
    <mergeCell ref="A4:W4"/>
    <mergeCell ref="A5:W5"/>
    <mergeCell ref="Q8:W8"/>
    <mergeCell ref="A9:A12"/>
    <mergeCell ref="B9:B12"/>
    <mergeCell ref="C9:C12"/>
    <mergeCell ref="D9:D12"/>
    <mergeCell ref="E9:E12"/>
    <mergeCell ref="F9:F12"/>
    <mergeCell ref="G9:G12"/>
    <mergeCell ref="I9:I12"/>
  </mergeCells>
  <pageMargins left="0.51181102362204722" right="0.51181102362204722" top="0.74803149606299213" bottom="0.74803149606299213" header="0.31496062992125984" footer="0.31496062992125984"/>
  <pageSetup paperSize="9" scale="68" fitToHeight="0" orientation="landscape" horizontalDpi="300" verticalDpi="300" r:id="rId1"/>
  <headerFooter differentFirst="1">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H24"/>
  <sheetViews>
    <sheetView showZeros="0" zoomScale="98" zoomScaleNormal="98" workbookViewId="0">
      <selection activeCell="B14" sqref="B14"/>
    </sheetView>
  </sheetViews>
  <sheetFormatPr defaultRowHeight="15.75"/>
  <cols>
    <col min="1" max="1" width="5" customWidth="1"/>
    <col min="2" max="2" width="47.75" customWidth="1"/>
    <col min="3" max="3" width="13.75" hidden="1" customWidth="1"/>
    <col min="4" max="5" width="13.875" customWidth="1"/>
    <col min="6" max="6" width="10.25" customWidth="1"/>
    <col min="7" max="7" width="10.375" hidden="1" customWidth="1"/>
    <col min="8" max="8" width="13.625" hidden="1" customWidth="1"/>
    <col min="9" max="10" width="0" hidden="1" customWidth="1"/>
  </cols>
  <sheetData>
    <row r="1" spans="1:8" ht="18.75">
      <c r="A1" s="1158" t="s">
        <v>650</v>
      </c>
      <c r="B1" s="1158"/>
      <c r="C1" s="1158"/>
      <c r="D1" s="1158"/>
      <c r="E1" s="1158"/>
      <c r="F1" s="1158"/>
    </row>
    <row r="2" spans="1:8" ht="41.25" customHeight="1">
      <c r="A2" s="1160" t="s">
        <v>656</v>
      </c>
      <c r="B2" s="1158"/>
      <c r="C2" s="1158"/>
      <c r="D2" s="1158"/>
      <c r="E2" s="1158"/>
      <c r="F2" s="1158"/>
    </row>
    <row r="3" spans="1:8" s="1068" customFormat="1" ht="20.45" customHeight="1">
      <c r="A3" s="1161" t="s">
        <v>662</v>
      </c>
      <c r="B3" s="1161"/>
      <c r="C3" s="1161"/>
      <c r="D3" s="1161"/>
      <c r="E3" s="1161"/>
      <c r="F3" s="1161"/>
    </row>
    <row r="4" spans="1:8" s="1068" customFormat="1" ht="18.600000000000001" hidden="1" customHeight="1">
      <c r="A4" s="1161" t="s">
        <v>632</v>
      </c>
      <c r="B4" s="1161"/>
      <c r="C4" s="1161"/>
      <c r="D4" s="1161"/>
      <c r="E4" s="1161"/>
      <c r="F4" s="1161"/>
    </row>
    <row r="5" spans="1:8" s="1068" customFormat="1" ht="18.600000000000001" hidden="1" customHeight="1">
      <c r="A5" s="1161" t="s">
        <v>633</v>
      </c>
      <c r="B5" s="1161"/>
      <c r="C5" s="1161"/>
      <c r="D5" s="1161"/>
      <c r="E5" s="1161"/>
      <c r="F5" s="1161"/>
    </row>
    <row r="6" spans="1:8" ht="27.6" customHeight="1"/>
    <row r="7" spans="1:8" ht="21" customHeight="1">
      <c r="C7" s="1159" t="s">
        <v>596</v>
      </c>
      <c r="D7" s="1159"/>
      <c r="E7" s="1159"/>
      <c r="F7" s="1159"/>
    </row>
    <row r="8" spans="1:8" ht="66.599999999999994" customHeight="1">
      <c r="A8" s="769" t="s">
        <v>168</v>
      </c>
      <c r="B8" s="769" t="s">
        <v>635</v>
      </c>
      <c r="C8" s="773" t="s">
        <v>621</v>
      </c>
      <c r="D8" s="773" t="s">
        <v>621</v>
      </c>
      <c r="E8" s="773" t="s">
        <v>657</v>
      </c>
      <c r="F8" s="108" t="s">
        <v>615</v>
      </c>
      <c r="G8" s="767"/>
      <c r="H8" s="768"/>
    </row>
    <row r="9" spans="1:8" ht="18.600000000000001" customHeight="1">
      <c r="A9" s="1070">
        <v>1</v>
      </c>
      <c r="B9" s="1070">
        <v>2</v>
      </c>
      <c r="C9" s="1071"/>
      <c r="D9" s="1071">
        <v>3</v>
      </c>
      <c r="E9" s="1071">
        <v>4</v>
      </c>
      <c r="F9" s="939" t="s">
        <v>634</v>
      </c>
      <c r="G9" s="767"/>
      <c r="H9" s="768"/>
    </row>
    <row r="10" spans="1:8" ht="22.5" customHeight="1">
      <c r="A10" s="1099" t="s">
        <v>6</v>
      </c>
      <c r="B10" s="1100" t="s">
        <v>343</v>
      </c>
      <c r="C10" s="1101">
        <f>C11+C18</f>
        <v>24062155</v>
      </c>
      <c r="D10" s="1101">
        <f t="shared" ref="D10:F10" si="0">D11+D18</f>
        <v>25399374</v>
      </c>
      <c r="E10" s="1101">
        <f t="shared" ref="E10" si="1">E11+E18</f>
        <v>26279874</v>
      </c>
      <c r="F10" s="1101">
        <f t="shared" si="0"/>
        <v>880500</v>
      </c>
      <c r="G10" s="768"/>
      <c r="H10" s="768"/>
    </row>
    <row r="11" spans="1:8" s="771" customFormat="1" ht="22.5" customHeight="1">
      <c r="A11" s="1102" t="s">
        <v>7</v>
      </c>
      <c r="B11" s="1103" t="s">
        <v>344</v>
      </c>
      <c r="C11" s="250">
        <f>SUM(C12:C17)</f>
        <v>17449000</v>
      </c>
      <c r="D11" s="250">
        <f>SUM(D12:D17)</f>
        <v>18038342</v>
      </c>
      <c r="E11" s="250">
        <f>SUM(E12:E17)</f>
        <v>18038342</v>
      </c>
      <c r="F11" s="250">
        <f>SUM(F12:F17)</f>
        <v>0</v>
      </c>
      <c r="G11" s="770"/>
      <c r="H11" s="770"/>
    </row>
    <row r="12" spans="1:8" s="771" customFormat="1" ht="22.5" customHeight="1">
      <c r="A12" s="1110">
        <v>1</v>
      </c>
      <c r="B12" s="1104" t="s">
        <v>345</v>
      </c>
      <c r="C12" s="700">
        <v>6637000</v>
      </c>
      <c r="D12" s="700">
        <v>6637000</v>
      </c>
      <c r="E12" s="700">
        <v>6637000</v>
      </c>
      <c r="F12" s="700">
        <f>E12-D12</f>
        <v>0</v>
      </c>
      <c r="G12" s="770"/>
      <c r="H12" s="770"/>
    </row>
    <row r="13" spans="1:8" s="771" customFormat="1" ht="22.5" customHeight="1">
      <c r="A13" s="1110">
        <v>2</v>
      </c>
      <c r="B13" s="1104" t="s">
        <v>346</v>
      </c>
      <c r="C13" s="700">
        <v>3287000</v>
      </c>
      <c r="D13" s="700">
        <v>3287000</v>
      </c>
      <c r="E13" s="700">
        <v>3287000</v>
      </c>
      <c r="F13" s="700">
        <f t="shared" ref="F13:F22" si="2">E13-D13</f>
        <v>0</v>
      </c>
      <c r="G13" s="770"/>
      <c r="H13" s="770"/>
    </row>
    <row r="14" spans="1:8" s="771" customFormat="1" ht="22.5" customHeight="1">
      <c r="A14" s="1110">
        <v>3</v>
      </c>
      <c r="B14" s="1104" t="s">
        <v>347</v>
      </c>
      <c r="C14" s="700">
        <v>7525000</v>
      </c>
      <c r="D14" s="700">
        <v>7525000</v>
      </c>
      <c r="E14" s="700">
        <v>7525000</v>
      </c>
      <c r="F14" s="700">
        <f t="shared" si="2"/>
        <v>0</v>
      </c>
      <c r="G14" s="772"/>
      <c r="H14" s="770"/>
    </row>
    <row r="15" spans="1:8" s="771" customFormat="1" ht="22.5" customHeight="1">
      <c r="A15" s="1110">
        <v>4</v>
      </c>
      <c r="B15" s="1104" t="s">
        <v>594</v>
      </c>
      <c r="C15" s="1105"/>
      <c r="D15" s="700">
        <v>70000</v>
      </c>
      <c r="E15" s="700">
        <v>70000</v>
      </c>
      <c r="F15" s="700">
        <f t="shared" si="2"/>
        <v>0</v>
      </c>
      <c r="G15" s="772"/>
      <c r="H15" s="770"/>
    </row>
    <row r="16" spans="1:8" s="771" customFormat="1" ht="22.5" customHeight="1">
      <c r="A16" s="1110">
        <v>5</v>
      </c>
      <c r="B16" s="1104" t="s">
        <v>617</v>
      </c>
      <c r="C16" s="1105"/>
      <c r="D16" s="700">
        <v>480565</v>
      </c>
      <c r="E16" s="700">
        <v>480565</v>
      </c>
      <c r="F16" s="700">
        <f t="shared" si="2"/>
        <v>0</v>
      </c>
      <c r="G16" s="772"/>
      <c r="H16" s="770"/>
    </row>
    <row r="17" spans="1:8" s="771" customFormat="1" ht="22.5" customHeight="1">
      <c r="A17" s="1110">
        <v>6</v>
      </c>
      <c r="B17" s="1104" t="s">
        <v>622</v>
      </c>
      <c r="C17" s="1105"/>
      <c r="D17" s="700">
        <v>38777</v>
      </c>
      <c r="E17" s="700">
        <v>38777</v>
      </c>
      <c r="F17" s="700">
        <f t="shared" si="2"/>
        <v>0</v>
      </c>
      <c r="G17" s="772"/>
      <c r="H17" s="770"/>
    </row>
    <row r="18" spans="1:8" s="771" customFormat="1" ht="22.5" customHeight="1">
      <c r="A18" s="1102" t="s">
        <v>8</v>
      </c>
      <c r="B18" s="1103" t="s">
        <v>616</v>
      </c>
      <c r="C18" s="250">
        <f>C19+C21+C22</f>
        <v>6613155</v>
      </c>
      <c r="D18" s="250">
        <f>D19+D21+D22</f>
        <v>7361032</v>
      </c>
      <c r="E18" s="250">
        <f>E19+E21+E22</f>
        <v>8241532</v>
      </c>
      <c r="F18" s="250">
        <f>F19+F21+F22</f>
        <v>880500</v>
      </c>
      <c r="G18" s="1098">
        <v>1170500</v>
      </c>
      <c r="H18" s="770"/>
    </row>
    <row r="19" spans="1:8" s="771" customFormat="1" ht="22.5" customHeight="1">
      <c r="A19" s="1110">
        <v>1</v>
      </c>
      <c r="B19" s="1104" t="s">
        <v>349</v>
      </c>
      <c r="C19" s="700">
        <v>5806155</v>
      </c>
      <c r="D19" s="700">
        <v>6264032</v>
      </c>
      <c r="E19" s="700">
        <v>6264032</v>
      </c>
      <c r="F19" s="700">
        <f t="shared" si="2"/>
        <v>0</v>
      </c>
      <c r="G19" s="770"/>
      <c r="H19" s="770"/>
    </row>
    <row r="20" spans="1:8" s="771" customFormat="1" ht="22.5" customHeight="1">
      <c r="A20" s="1110"/>
      <c r="B20" s="1106" t="s">
        <v>595</v>
      </c>
      <c r="C20" s="1107"/>
      <c r="D20" s="700">
        <v>457877</v>
      </c>
      <c r="E20" s="700">
        <v>457877</v>
      </c>
      <c r="F20" s="700">
        <f t="shared" si="2"/>
        <v>0</v>
      </c>
      <c r="G20" s="772"/>
      <c r="H20" s="770"/>
    </row>
    <row r="21" spans="1:8" s="771" customFormat="1" ht="22.5" customHeight="1">
      <c r="A21" s="1110">
        <v>2</v>
      </c>
      <c r="B21" s="1104" t="s">
        <v>25</v>
      </c>
      <c r="C21" s="700">
        <v>807000</v>
      </c>
      <c r="D21" s="700">
        <v>807000</v>
      </c>
      <c r="E21" s="700">
        <v>807000</v>
      </c>
      <c r="F21" s="700">
        <f t="shared" si="2"/>
        <v>0</v>
      </c>
      <c r="G21" s="772"/>
      <c r="H21" s="770"/>
    </row>
    <row r="22" spans="1:8" s="771" customFormat="1" ht="22.5" customHeight="1">
      <c r="A22" s="1110">
        <v>3</v>
      </c>
      <c r="B22" s="1104" t="s">
        <v>661</v>
      </c>
      <c r="C22" s="1108"/>
      <c r="D22" s="700">
        <v>290000</v>
      </c>
      <c r="E22" s="700">
        <f>290000+880500</f>
        <v>1170500</v>
      </c>
      <c r="F22" s="700">
        <f t="shared" si="2"/>
        <v>880500</v>
      </c>
      <c r="G22" s="1069">
        <f>G18-E22</f>
        <v>0</v>
      </c>
      <c r="H22" s="1069">
        <f>H23+H24</f>
        <v>880500</v>
      </c>
    </row>
    <row r="23" spans="1:8">
      <c r="A23" s="1109"/>
      <c r="B23" s="1109"/>
      <c r="C23" s="1109"/>
      <c r="D23" s="1109"/>
      <c r="E23" s="1109"/>
      <c r="F23" s="1109"/>
      <c r="H23" s="309">
        <v>135500</v>
      </c>
    </row>
    <row r="24" spans="1:8">
      <c r="H24" s="309">
        <v>745000</v>
      </c>
    </row>
  </sheetData>
  <mergeCells count="6">
    <mergeCell ref="A1:F1"/>
    <mergeCell ref="C7:F7"/>
    <mergeCell ref="A2:F2"/>
    <mergeCell ref="A3:F3"/>
    <mergeCell ref="A4:F4"/>
    <mergeCell ref="A5:F5"/>
  </mergeCells>
  <pageMargins left="0.7" right="0.7" top="0.75" bottom="0.75" header="0.3" footer="0.3"/>
  <pageSetup paperSize="9" scale="90" fitToHeight="0"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27"/>
  <sheetViews>
    <sheetView tabSelected="1" zoomScale="86" zoomScaleNormal="86" workbookViewId="0">
      <selection activeCell="A3" sqref="A3:J3"/>
    </sheetView>
  </sheetViews>
  <sheetFormatPr defaultColWidth="8.625" defaultRowHeight="15.75"/>
  <cols>
    <col min="1" max="1" width="4.5" style="1074" customWidth="1"/>
    <col min="2" max="2" width="39.125" style="1074" customWidth="1"/>
    <col min="3" max="3" width="18.5" style="1074" customWidth="1"/>
    <col min="4" max="4" width="14" style="1074" customWidth="1"/>
    <col min="5" max="5" width="8.625" style="1074"/>
    <col min="6" max="6" width="19.25" style="1074" customWidth="1"/>
    <col min="7" max="7" width="12.875" style="1074" customWidth="1"/>
    <col min="8" max="8" width="19.75" style="1074" customWidth="1"/>
    <col min="9" max="9" width="18.5" style="1074" customWidth="1"/>
    <col min="10" max="10" width="10.25" style="1074" customWidth="1"/>
    <col min="11" max="12" width="8.625" style="1074"/>
    <col min="13" max="13" width="76.875" style="1074" customWidth="1"/>
    <col min="14" max="16384" width="8.625" style="1074"/>
  </cols>
  <sheetData>
    <row r="1" spans="1:10" ht="18.75">
      <c r="A1" s="1166" t="s">
        <v>651</v>
      </c>
      <c r="B1" s="1166"/>
      <c r="C1" s="1166"/>
      <c r="D1" s="1166"/>
      <c r="E1" s="1166"/>
      <c r="F1" s="1166"/>
      <c r="G1" s="1166"/>
      <c r="H1" s="1166"/>
      <c r="I1" s="1166"/>
      <c r="J1" s="1166"/>
    </row>
    <row r="2" spans="1:10" ht="48.6" customHeight="1">
      <c r="A2" s="1167" t="s">
        <v>658</v>
      </c>
      <c r="B2" s="1168"/>
      <c r="C2" s="1168"/>
      <c r="D2" s="1168"/>
      <c r="E2" s="1168"/>
      <c r="F2" s="1168"/>
      <c r="G2" s="1168"/>
      <c r="H2" s="1168"/>
      <c r="I2" s="1168"/>
      <c r="J2" s="1168"/>
    </row>
    <row r="3" spans="1:10" s="1075" customFormat="1" ht="20.45" customHeight="1">
      <c r="A3" s="1169" t="s">
        <v>662</v>
      </c>
      <c r="B3" s="1169"/>
      <c r="C3" s="1169"/>
      <c r="D3" s="1169"/>
      <c r="E3" s="1169"/>
      <c r="F3" s="1169"/>
      <c r="G3" s="1169"/>
      <c r="H3" s="1169"/>
      <c r="I3" s="1169"/>
      <c r="J3" s="1169"/>
    </row>
    <row r="4" spans="1:10" s="1075" customFormat="1" ht="18.600000000000001" hidden="1" customHeight="1">
      <c r="A4" s="1169" t="s">
        <v>632</v>
      </c>
      <c r="B4" s="1169"/>
      <c r="C4" s="1169"/>
      <c r="D4" s="1169"/>
      <c r="E4" s="1169"/>
      <c r="F4" s="1169"/>
      <c r="G4" s="1169"/>
      <c r="H4" s="1169"/>
      <c r="I4" s="1169"/>
      <c r="J4" s="1169"/>
    </row>
    <row r="5" spans="1:10" s="1075" customFormat="1" ht="18.600000000000001" hidden="1" customHeight="1">
      <c r="A5" s="1169" t="s">
        <v>633</v>
      </c>
      <c r="B5" s="1169"/>
      <c r="C5" s="1169"/>
      <c r="D5" s="1169"/>
      <c r="E5" s="1169"/>
      <c r="F5" s="1169"/>
      <c r="G5" s="1169"/>
      <c r="H5" s="1169"/>
      <c r="I5" s="1169"/>
      <c r="J5" s="1169"/>
    </row>
    <row r="7" spans="1:10">
      <c r="J7" s="1076" t="s">
        <v>652</v>
      </c>
    </row>
    <row r="8" spans="1:10" ht="21" customHeight="1">
      <c r="A8" s="1162" t="s">
        <v>168</v>
      </c>
      <c r="B8" s="1162" t="s">
        <v>635</v>
      </c>
      <c r="C8" s="1162" t="s">
        <v>641</v>
      </c>
      <c r="D8" s="1162" t="s">
        <v>0</v>
      </c>
      <c r="E8" s="1162" t="s">
        <v>4</v>
      </c>
      <c r="F8" s="1162" t="s">
        <v>39</v>
      </c>
      <c r="G8" s="1165" t="s">
        <v>13</v>
      </c>
      <c r="H8" s="1165"/>
      <c r="I8" s="1162" t="s">
        <v>653</v>
      </c>
      <c r="J8" s="1162" t="s">
        <v>3</v>
      </c>
    </row>
    <row r="9" spans="1:10" ht="37.5" customHeight="1">
      <c r="A9" s="1163"/>
      <c r="B9" s="1163"/>
      <c r="C9" s="1163"/>
      <c r="D9" s="1163"/>
      <c r="E9" s="1163"/>
      <c r="F9" s="1163"/>
      <c r="G9" s="1163" t="s">
        <v>636</v>
      </c>
      <c r="H9" s="1163" t="s">
        <v>654</v>
      </c>
      <c r="I9" s="1163"/>
      <c r="J9" s="1163"/>
    </row>
    <row r="10" spans="1:10" ht="57" customHeight="1">
      <c r="A10" s="1164"/>
      <c r="B10" s="1164"/>
      <c r="C10" s="1164"/>
      <c r="D10" s="1164"/>
      <c r="E10" s="1164"/>
      <c r="F10" s="1164"/>
      <c r="G10" s="1164"/>
      <c r="H10" s="1164"/>
      <c r="I10" s="1164"/>
      <c r="J10" s="1164"/>
    </row>
    <row r="11" spans="1:10" ht="23.45" customHeight="1">
      <c r="A11" s="1077"/>
      <c r="B11" s="1078" t="s">
        <v>24</v>
      </c>
      <c r="C11" s="1078"/>
      <c r="D11" s="1079"/>
      <c r="E11" s="1079"/>
      <c r="F11" s="1079"/>
      <c r="G11" s="1080">
        <f>G12</f>
        <v>3811383</v>
      </c>
      <c r="H11" s="1080">
        <f t="shared" ref="H11:I12" si="0">H12</f>
        <v>880500</v>
      </c>
      <c r="I11" s="1080">
        <f t="shared" si="0"/>
        <v>880500</v>
      </c>
      <c r="J11" s="1077"/>
    </row>
    <row r="12" spans="1:10">
      <c r="A12" s="268"/>
      <c r="B12" s="1081" t="s">
        <v>11</v>
      </c>
      <c r="C12" s="1082"/>
      <c r="D12" s="269"/>
      <c r="E12" s="269"/>
      <c r="F12" s="269"/>
      <c r="G12" s="1083">
        <f>G13</f>
        <v>3811383</v>
      </c>
      <c r="H12" s="1083">
        <f t="shared" si="0"/>
        <v>880500</v>
      </c>
      <c r="I12" s="1083">
        <f t="shared" si="0"/>
        <v>880500</v>
      </c>
      <c r="J12" s="268"/>
    </row>
    <row r="13" spans="1:10" s="1086" customFormat="1">
      <c r="A13" s="1084" t="s">
        <v>6</v>
      </c>
      <c r="B13" s="1085" t="s">
        <v>637</v>
      </c>
      <c r="C13" s="1084"/>
      <c r="D13" s="1084"/>
      <c r="E13" s="1084"/>
      <c r="F13" s="1084"/>
      <c r="G13" s="1083">
        <f>G14+G15</f>
        <v>3811383</v>
      </c>
      <c r="H13" s="1083">
        <f t="shared" ref="H13:I13" si="1">H14+H15</f>
        <v>880500</v>
      </c>
      <c r="I13" s="1083">
        <f t="shared" si="1"/>
        <v>880500</v>
      </c>
      <c r="J13" s="1085"/>
    </row>
    <row r="14" spans="1:10" s="1086" customFormat="1" hidden="1">
      <c r="A14" s="1084" t="s">
        <v>7</v>
      </c>
      <c r="B14" s="597" t="s">
        <v>16</v>
      </c>
      <c r="C14" s="598"/>
      <c r="D14" s="1084"/>
      <c r="E14" s="1084"/>
      <c r="F14" s="1084"/>
      <c r="G14" s="1083">
        <f>G18</f>
        <v>171383</v>
      </c>
      <c r="H14" s="1083">
        <f t="shared" ref="H14:I14" si="2">H18</f>
        <v>135500</v>
      </c>
      <c r="I14" s="1083">
        <f t="shared" si="2"/>
        <v>135500</v>
      </c>
      <c r="J14" s="1085"/>
    </row>
    <row r="15" spans="1:10" s="1086" customFormat="1" hidden="1">
      <c r="A15" s="1084" t="s">
        <v>8</v>
      </c>
      <c r="B15" s="1081" t="s">
        <v>56</v>
      </c>
      <c r="C15" s="1082"/>
      <c r="D15" s="1084"/>
      <c r="E15" s="1084"/>
      <c r="F15" s="1084"/>
      <c r="G15" s="1083">
        <f>G16</f>
        <v>3640000</v>
      </c>
      <c r="H15" s="1083">
        <f t="shared" ref="H15:I15" si="3">H16</f>
        <v>745000</v>
      </c>
      <c r="I15" s="1083">
        <f t="shared" si="3"/>
        <v>745000</v>
      </c>
      <c r="J15" s="1085"/>
    </row>
    <row r="16" spans="1:10" s="1090" customFormat="1" hidden="1">
      <c r="A16" s="1087">
        <v>1</v>
      </c>
      <c r="B16" s="1088" t="s">
        <v>169</v>
      </c>
      <c r="C16" s="1087"/>
      <c r="D16" s="1087"/>
      <c r="E16" s="1087"/>
      <c r="F16" s="1087"/>
      <c r="G16" s="1089">
        <f>G23</f>
        <v>3640000</v>
      </c>
      <c r="H16" s="1089">
        <f t="shared" ref="H16:I16" si="4">H23</f>
        <v>745000</v>
      </c>
      <c r="I16" s="1089">
        <f t="shared" si="4"/>
        <v>745000</v>
      </c>
      <c r="J16" s="1088"/>
    </row>
    <row r="17" spans="1:10" s="1086" customFormat="1" hidden="1">
      <c r="A17" s="1084" t="s">
        <v>457</v>
      </c>
      <c r="B17" s="1085" t="s">
        <v>649</v>
      </c>
      <c r="C17" s="1084"/>
      <c r="D17" s="1084"/>
      <c r="E17" s="1084"/>
      <c r="F17" s="1084"/>
      <c r="G17" s="1083">
        <f>G18+G22</f>
        <v>3811383</v>
      </c>
      <c r="H17" s="1083">
        <f t="shared" ref="H17:I17" si="5">H18+H22</f>
        <v>880500</v>
      </c>
      <c r="I17" s="1083">
        <f t="shared" si="5"/>
        <v>880500</v>
      </c>
      <c r="J17" s="1085"/>
    </row>
    <row r="18" spans="1:10" s="1086" customFormat="1">
      <c r="A18" s="1084" t="s">
        <v>7</v>
      </c>
      <c r="B18" s="597" t="s">
        <v>16</v>
      </c>
      <c r="C18" s="598"/>
      <c r="D18" s="1084"/>
      <c r="E18" s="1084"/>
      <c r="F18" s="1084"/>
      <c r="G18" s="1083">
        <f>G19</f>
        <v>171383</v>
      </c>
      <c r="H18" s="1083">
        <f t="shared" ref="H18:I20" si="6">H19</f>
        <v>135500</v>
      </c>
      <c r="I18" s="1083">
        <f t="shared" si="6"/>
        <v>135500</v>
      </c>
      <c r="J18" s="1085"/>
    </row>
    <row r="19" spans="1:10" s="1086" customFormat="1">
      <c r="A19" s="1084" t="s">
        <v>638</v>
      </c>
      <c r="B19" s="1091" t="s">
        <v>30</v>
      </c>
      <c r="C19" s="1092"/>
      <c r="D19" s="1084"/>
      <c r="E19" s="1084"/>
      <c r="F19" s="1084"/>
      <c r="G19" s="1083">
        <f>G20</f>
        <v>171383</v>
      </c>
      <c r="H19" s="1083">
        <f t="shared" si="6"/>
        <v>135500</v>
      </c>
      <c r="I19" s="1083">
        <f t="shared" si="6"/>
        <v>135500</v>
      </c>
      <c r="J19" s="1085"/>
    </row>
    <row r="20" spans="1:10" s="1086" customFormat="1">
      <c r="A20" s="1084">
        <v>1</v>
      </c>
      <c r="B20" s="597" t="s">
        <v>643</v>
      </c>
      <c r="C20" s="598"/>
      <c r="D20" s="1084"/>
      <c r="E20" s="1084"/>
      <c r="F20" s="1084"/>
      <c r="G20" s="1083">
        <f>G21</f>
        <v>171383</v>
      </c>
      <c r="H20" s="1083">
        <f t="shared" si="6"/>
        <v>135500</v>
      </c>
      <c r="I20" s="1083">
        <f t="shared" si="6"/>
        <v>135500</v>
      </c>
      <c r="J20" s="1085"/>
    </row>
    <row r="21" spans="1:10" ht="93.95" customHeight="1">
      <c r="A21" s="269"/>
      <c r="B21" s="1072" t="s">
        <v>639</v>
      </c>
      <c r="C21" s="1073" t="s">
        <v>642</v>
      </c>
      <c r="D21" s="269" t="s">
        <v>640</v>
      </c>
      <c r="E21" s="269" t="s">
        <v>167</v>
      </c>
      <c r="F21" s="269" t="s">
        <v>659</v>
      </c>
      <c r="G21" s="1093">
        <v>171383</v>
      </c>
      <c r="H21" s="1093">
        <v>135500</v>
      </c>
      <c r="I21" s="1093">
        <v>135500</v>
      </c>
      <c r="J21" s="269"/>
    </row>
    <row r="22" spans="1:10" s="1086" customFormat="1">
      <c r="A22" s="1084" t="s">
        <v>8</v>
      </c>
      <c r="B22" s="1081" t="s">
        <v>56</v>
      </c>
      <c r="C22" s="1084"/>
      <c r="D22" s="1084"/>
      <c r="E22" s="1084"/>
      <c r="F22" s="1084"/>
      <c r="G22" s="1083">
        <f>G23</f>
        <v>3640000</v>
      </c>
      <c r="H22" s="1083">
        <f t="shared" ref="H22:I25" si="7">H23</f>
        <v>745000</v>
      </c>
      <c r="I22" s="1083">
        <f t="shared" si="7"/>
        <v>745000</v>
      </c>
      <c r="J22" s="1085"/>
    </row>
    <row r="23" spans="1:10" s="1086" customFormat="1">
      <c r="A23" s="1084" t="s">
        <v>644</v>
      </c>
      <c r="B23" s="1081" t="s">
        <v>169</v>
      </c>
      <c r="C23" s="1084"/>
      <c r="D23" s="1084"/>
      <c r="E23" s="1084"/>
      <c r="F23" s="1084"/>
      <c r="G23" s="1083">
        <f>G24</f>
        <v>3640000</v>
      </c>
      <c r="H23" s="1083">
        <f t="shared" si="7"/>
        <v>745000</v>
      </c>
      <c r="I23" s="1083">
        <f t="shared" si="7"/>
        <v>745000</v>
      </c>
      <c r="J23" s="1085"/>
    </row>
    <row r="24" spans="1:10" s="1086" customFormat="1">
      <c r="A24" s="1084">
        <v>1</v>
      </c>
      <c r="B24" s="1091" t="s">
        <v>30</v>
      </c>
      <c r="C24" s="1084"/>
      <c r="D24" s="1084"/>
      <c r="E24" s="1084"/>
      <c r="F24" s="1084"/>
      <c r="G24" s="1083">
        <f>G25</f>
        <v>3640000</v>
      </c>
      <c r="H24" s="1083">
        <f t="shared" si="7"/>
        <v>745000</v>
      </c>
      <c r="I24" s="1083">
        <f t="shared" si="7"/>
        <v>745000</v>
      </c>
      <c r="J24" s="1085"/>
    </row>
    <row r="25" spans="1:10" s="1086" customFormat="1">
      <c r="A25" s="1084" t="s">
        <v>33</v>
      </c>
      <c r="B25" s="597" t="s">
        <v>645</v>
      </c>
      <c r="C25" s="1084"/>
      <c r="D25" s="1084"/>
      <c r="E25" s="1084"/>
      <c r="F25" s="1084"/>
      <c r="G25" s="1083">
        <f>G26</f>
        <v>3640000</v>
      </c>
      <c r="H25" s="1083">
        <f t="shared" si="7"/>
        <v>745000</v>
      </c>
      <c r="I25" s="1083">
        <f t="shared" si="7"/>
        <v>745000</v>
      </c>
      <c r="J25" s="1085"/>
    </row>
    <row r="26" spans="1:10" ht="72" customHeight="1">
      <c r="A26" s="269"/>
      <c r="B26" s="1072" t="s">
        <v>646</v>
      </c>
      <c r="C26" s="269" t="s">
        <v>660</v>
      </c>
      <c r="D26" s="1094" t="s">
        <v>647</v>
      </c>
      <c r="E26" s="269" t="s">
        <v>655</v>
      </c>
      <c r="F26" s="269" t="s">
        <v>648</v>
      </c>
      <c r="G26" s="1093">
        <v>3640000</v>
      </c>
      <c r="H26" s="1093">
        <v>745000</v>
      </c>
      <c r="I26" s="1093">
        <v>745000</v>
      </c>
      <c r="J26" s="268"/>
    </row>
    <row r="27" spans="1:10">
      <c r="A27" s="1095"/>
      <c r="B27" s="1096"/>
      <c r="C27" s="1096"/>
      <c r="D27" s="1096"/>
      <c r="E27" s="1096"/>
      <c r="F27" s="1096"/>
      <c r="G27" s="1097"/>
      <c r="H27" s="1097"/>
      <c r="I27" s="1097"/>
      <c r="J27" s="1096"/>
    </row>
  </sheetData>
  <mergeCells count="16">
    <mergeCell ref="A8:A10"/>
    <mergeCell ref="B8:B10"/>
    <mergeCell ref="C8:C10"/>
    <mergeCell ref="D8:D10"/>
    <mergeCell ref="E8:E10"/>
    <mergeCell ref="A1:J1"/>
    <mergeCell ref="A2:J2"/>
    <mergeCell ref="A3:J3"/>
    <mergeCell ref="A4:J4"/>
    <mergeCell ref="A5:J5"/>
    <mergeCell ref="F8:F10"/>
    <mergeCell ref="G8:H8"/>
    <mergeCell ref="I8:I10"/>
    <mergeCell ref="J8:J10"/>
    <mergeCell ref="G9:G10"/>
    <mergeCell ref="H9:H10"/>
  </mergeCells>
  <printOptions horizontalCentered="1"/>
  <pageMargins left="0.3" right="0.3" top="0.35" bottom="0.35" header="0.3" footer="0.3"/>
  <pageSetup paperSize="9" scale="80" orientation="landscape" horizontalDpi="300" verticalDpi="30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pageSetUpPr fitToPage="1"/>
  </sheetPr>
  <dimension ref="A1:AQ142"/>
  <sheetViews>
    <sheetView showZeros="0" topLeftCell="A8" zoomScale="55" zoomScaleNormal="55" workbookViewId="0">
      <pane xSplit="2" ySplit="5" topLeftCell="C49" activePane="bottomRight" state="frozen"/>
      <selection activeCell="A8" sqref="A8"/>
      <selection pane="topRight" activeCell="C8" sqref="C8"/>
      <selection pane="bottomLeft" activeCell="A13" sqref="A13"/>
      <selection pane="bottomRight" activeCell="P54" sqref="P54"/>
    </sheetView>
  </sheetViews>
  <sheetFormatPr defaultColWidth="8.875" defaultRowHeight="15.75"/>
  <cols>
    <col min="1" max="1" width="5.375" style="126" customWidth="1"/>
    <col min="2" max="2" width="37.25" style="125" customWidth="1"/>
    <col min="3" max="3" width="17.375" style="126" customWidth="1"/>
    <col min="4" max="4" width="7.5" style="126" hidden="1" customWidth="1"/>
    <col min="5" max="5" width="7.5" style="126" customWidth="1"/>
    <col min="6" max="6" width="25.625" style="120" customWidth="1"/>
    <col min="7" max="7" width="11.625" style="120" customWidth="1"/>
    <col min="8" max="8" width="11.25" style="120" customWidth="1"/>
    <col min="9" max="9" width="9.875" style="120" customWidth="1"/>
    <col min="10" max="10" width="10.375" style="120" customWidth="1"/>
    <col min="11" max="13" width="8.875" style="120" customWidth="1"/>
    <col min="14" max="14" width="11.375" style="120" customWidth="1"/>
    <col min="15" max="15" width="9" style="120" customWidth="1"/>
    <col min="16" max="16" width="11.375" style="120" customWidth="1"/>
    <col min="17" max="17" width="11.75" style="120" customWidth="1"/>
    <col min="18" max="20" width="8.875" style="120"/>
    <col min="21" max="21" width="8.875" style="120" hidden="1" customWidth="1"/>
    <col min="22" max="22" width="14.625" style="120" hidden="1" customWidth="1"/>
    <col min="23" max="23" width="8.875" style="120" hidden="1" customWidth="1"/>
    <col min="24" max="24" width="10.5" style="121" hidden="1" customWidth="1"/>
    <col min="25" max="25" width="12.125" style="121" hidden="1" customWidth="1"/>
    <col min="26" max="26" width="11.625" style="120" hidden="1" customWidth="1"/>
    <col min="27" max="27" width="11.875" style="120" hidden="1" customWidth="1"/>
    <col min="28" max="28" width="11.375" style="120" hidden="1" customWidth="1"/>
    <col min="29" max="29" width="7.375" style="122" customWidth="1"/>
    <col min="30" max="30" width="36.875" style="120" hidden="1" customWidth="1"/>
    <col min="31" max="31" width="14.75" style="120" hidden="1" customWidth="1"/>
    <col min="32" max="32" width="8.875" style="120" hidden="1" customWidth="1"/>
    <col min="33" max="33" width="20.875" style="120" hidden="1" customWidth="1"/>
    <col min="34" max="34" width="8.875" style="120" customWidth="1"/>
    <col min="35" max="35" width="10.25" style="120" hidden="1" customWidth="1"/>
    <col min="36" max="37" width="0" style="120" hidden="1" customWidth="1"/>
    <col min="38" max="38" width="10.25" style="120" hidden="1" customWidth="1"/>
    <col min="39" max="40" width="0" style="120" hidden="1" customWidth="1"/>
    <col min="41" max="41" width="11" style="120" hidden="1" customWidth="1"/>
    <col min="42" max="42" width="10.25" style="120" hidden="1" customWidth="1"/>
    <col min="43" max="16384" width="8.875" style="120"/>
  </cols>
  <sheetData>
    <row r="1" spans="1:43" ht="18.75">
      <c r="A1" s="1123" t="s">
        <v>608</v>
      </c>
      <c r="B1" s="1123"/>
      <c r="C1" s="1123"/>
      <c r="D1" s="1123"/>
      <c r="E1" s="1123"/>
      <c r="F1" s="1123"/>
      <c r="G1" s="1123"/>
      <c r="H1" s="1123"/>
      <c r="I1" s="1123"/>
      <c r="J1" s="1123"/>
      <c r="K1" s="1123"/>
      <c r="L1" s="1123"/>
      <c r="M1" s="1123"/>
      <c r="N1" s="1123"/>
      <c r="O1" s="1123"/>
      <c r="P1" s="1123"/>
      <c r="Q1" s="1123"/>
      <c r="R1" s="1123"/>
      <c r="S1" s="1123"/>
      <c r="T1" s="1123"/>
      <c r="U1" s="1123"/>
      <c r="V1" s="1123"/>
      <c r="W1" s="1123"/>
      <c r="X1" s="1123"/>
      <c r="Y1" s="1123"/>
      <c r="Z1" s="1123"/>
      <c r="AA1" s="1123"/>
      <c r="AB1" s="1123"/>
      <c r="AC1" s="1123"/>
    </row>
    <row r="2" spans="1:43" ht="27.6" customHeight="1">
      <c r="A2" s="1123" t="s">
        <v>618</v>
      </c>
      <c r="B2" s="1123"/>
      <c r="C2" s="1123"/>
      <c r="D2" s="1123"/>
      <c r="E2" s="1123"/>
      <c r="F2" s="1123"/>
      <c r="G2" s="1123"/>
      <c r="H2" s="1123"/>
      <c r="I2" s="1123"/>
      <c r="J2" s="1123"/>
      <c r="K2" s="1123"/>
      <c r="L2" s="1123"/>
      <c r="M2" s="1123"/>
      <c r="N2" s="1123"/>
      <c r="O2" s="1123"/>
      <c r="P2" s="1123"/>
      <c r="Q2" s="1123"/>
      <c r="R2" s="1123"/>
      <c r="S2" s="1123"/>
      <c r="T2" s="1123"/>
      <c r="U2" s="1123"/>
      <c r="V2" s="1123"/>
      <c r="W2" s="1123"/>
      <c r="X2" s="1123"/>
      <c r="Y2" s="1123"/>
      <c r="Z2" s="1123"/>
      <c r="AA2" s="1123"/>
      <c r="AB2" s="1123"/>
      <c r="AC2" s="1123"/>
    </row>
    <row r="3" spans="1:43" ht="33.6" hidden="1" customHeight="1">
      <c r="A3" s="1124" t="s">
        <v>623</v>
      </c>
      <c r="B3" s="1124"/>
      <c r="C3" s="1124"/>
      <c r="D3" s="1124"/>
      <c r="E3" s="1124"/>
      <c r="F3" s="1124"/>
      <c r="G3" s="1124"/>
      <c r="H3" s="1124"/>
      <c r="I3" s="1124"/>
      <c r="J3" s="1124"/>
      <c r="K3" s="1124"/>
      <c r="L3" s="1124"/>
      <c r="M3" s="1124"/>
      <c r="N3" s="1124"/>
      <c r="O3" s="1124"/>
      <c r="P3" s="1124"/>
      <c r="Q3" s="1124"/>
      <c r="R3" s="1124"/>
      <c r="S3" s="1124"/>
      <c r="T3" s="1124"/>
      <c r="U3" s="1124"/>
      <c r="V3" s="1124"/>
      <c r="W3" s="1124"/>
      <c r="X3" s="1124"/>
      <c r="Y3" s="1124"/>
      <c r="Z3" s="1124"/>
      <c r="AA3" s="1124"/>
      <c r="AB3" s="1124"/>
      <c r="AC3" s="1124"/>
    </row>
    <row r="4" spans="1:43" ht="20.45" hidden="1" customHeight="1">
      <c r="A4" s="1125" t="s">
        <v>624</v>
      </c>
      <c r="B4" s="1125"/>
      <c r="C4" s="1125"/>
      <c r="D4" s="1125"/>
      <c r="E4" s="1125"/>
      <c r="F4" s="1125"/>
      <c r="G4" s="1125"/>
      <c r="H4" s="1125"/>
      <c r="I4" s="1125"/>
      <c r="J4" s="1125"/>
      <c r="K4" s="1125"/>
      <c r="L4" s="1125"/>
      <c r="M4" s="1125"/>
      <c r="N4" s="1125"/>
      <c r="O4" s="1125"/>
      <c r="P4" s="1125"/>
      <c r="Q4" s="1125"/>
      <c r="R4" s="1125"/>
      <c r="S4" s="1125"/>
      <c r="T4" s="1125"/>
      <c r="U4" s="1125"/>
      <c r="V4" s="1125"/>
      <c r="W4" s="1125"/>
      <c r="X4" s="1125"/>
      <c r="Y4" s="1125"/>
      <c r="Z4" s="1125"/>
      <c r="AA4" s="1125"/>
      <c r="AB4" s="1125"/>
      <c r="AC4" s="1125"/>
    </row>
    <row r="5" spans="1:43" ht="20.45" customHeight="1">
      <c r="A5" s="1125" t="s">
        <v>625</v>
      </c>
      <c r="B5" s="1125"/>
      <c r="C5" s="1125"/>
      <c r="D5" s="1125"/>
      <c r="E5" s="1125"/>
      <c r="F5" s="1125"/>
      <c r="G5" s="1125"/>
      <c r="H5" s="1125"/>
      <c r="I5" s="1125"/>
      <c r="J5" s="1125"/>
      <c r="K5" s="1125"/>
      <c r="L5" s="1125"/>
      <c r="M5" s="1125"/>
      <c r="N5" s="1125"/>
      <c r="O5" s="1125"/>
      <c r="P5" s="1125"/>
      <c r="Q5" s="1125"/>
      <c r="R5" s="1125"/>
      <c r="S5" s="1125"/>
      <c r="T5" s="123"/>
      <c r="U5" s="123"/>
      <c r="V5" s="123"/>
      <c r="W5" s="123"/>
    </row>
    <row r="6" spans="1:43" ht="20.25">
      <c r="A6" s="123"/>
      <c r="B6" s="123"/>
      <c r="C6" s="123"/>
      <c r="D6" s="123"/>
      <c r="E6" s="123"/>
      <c r="F6" s="123"/>
      <c r="G6" s="123"/>
      <c r="H6" s="123"/>
      <c r="I6" s="123"/>
      <c r="J6" s="123"/>
      <c r="K6" s="123"/>
      <c r="L6" s="123"/>
      <c r="M6" s="123"/>
      <c r="N6" s="123"/>
      <c r="O6" s="123"/>
      <c r="P6" s="123"/>
      <c r="Q6" s="1067"/>
      <c r="R6" s="123"/>
      <c r="S6" s="123"/>
      <c r="T6" s="123"/>
      <c r="U6" s="123"/>
      <c r="V6" s="123"/>
      <c r="W6" s="123"/>
    </row>
    <row r="7" spans="1:43" ht="18.75">
      <c r="A7" s="124"/>
      <c r="P7" s="1126" t="s">
        <v>58</v>
      </c>
      <c r="Q7" s="1126"/>
      <c r="R7" s="1126"/>
      <c r="S7" s="1126"/>
      <c r="T7" s="1126"/>
      <c r="U7" s="1126"/>
      <c r="V7" s="1126"/>
      <c r="W7" s="1126"/>
      <c r="X7" s="1126"/>
      <c r="Y7" s="1126"/>
      <c r="Z7" s="1126"/>
      <c r="AA7" s="1126"/>
      <c r="AB7" s="1126"/>
      <c r="AC7" s="1126"/>
    </row>
    <row r="8" spans="1:43" ht="48" customHeight="1">
      <c r="A8" s="1121" t="s">
        <v>168</v>
      </c>
      <c r="B8" s="1121" t="s">
        <v>5</v>
      </c>
      <c r="C8" s="1121" t="s">
        <v>0</v>
      </c>
      <c r="D8" s="1121" t="s">
        <v>76</v>
      </c>
      <c r="E8" s="1121" t="s">
        <v>4</v>
      </c>
      <c r="F8" s="1121" t="s">
        <v>39</v>
      </c>
      <c r="G8" s="1121" t="s">
        <v>13</v>
      </c>
      <c r="H8" s="1121" t="s">
        <v>598</v>
      </c>
      <c r="I8" s="1121"/>
      <c r="J8" s="1121"/>
      <c r="K8" s="1121"/>
      <c r="L8" s="1121"/>
      <c r="M8" s="1121"/>
      <c r="N8" s="1121" t="s">
        <v>597</v>
      </c>
      <c r="O8" s="1121"/>
      <c r="P8" s="1121"/>
      <c r="Q8" s="1121"/>
      <c r="R8" s="1121"/>
      <c r="S8" s="1121"/>
      <c r="T8" s="1121"/>
      <c r="U8" s="129"/>
      <c r="V8" s="129"/>
      <c r="W8" s="129"/>
      <c r="X8" s="128"/>
      <c r="Y8" s="128"/>
      <c r="Z8" s="127"/>
      <c r="AA8" s="127"/>
      <c r="AB8" s="127"/>
      <c r="AC8" s="1122" t="s">
        <v>3</v>
      </c>
    </row>
    <row r="9" spans="1:43" ht="19.5" hidden="1" customHeight="1">
      <c r="A9" s="1121"/>
      <c r="B9" s="1121"/>
      <c r="C9" s="1121"/>
      <c r="D9" s="1121"/>
      <c r="E9" s="1121"/>
      <c r="F9" s="1121"/>
      <c r="G9" s="1121"/>
      <c r="H9" s="129"/>
      <c r="I9" s="129"/>
      <c r="J9" s="129"/>
      <c r="K9" s="129"/>
      <c r="L9" s="129"/>
      <c r="M9" s="129"/>
      <c r="N9" s="1127" t="s">
        <v>59</v>
      </c>
      <c r="O9" s="1127"/>
      <c r="P9" s="1127"/>
      <c r="Q9" s="1127"/>
      <c r="R9" s="1127"/>
      <c r="S9" s="1127"/>
      <c r="T9" s="765"/>
      <c r="U9" s="765"/>
      <c r="V9" s="765"/>
      <c r="W9" s="765"/>
      <c r="X9" s="128"/>
      <c r="Y9" s="128"/>
      <c r="Z9" s="127"/>
      <c r="AA9" s="127"/>
      <c r="AB9" s="127"/>
      <c r="AC9" s="1122"/>
    </row>
    <row r="10" spans="1:43" ht="18.75" customHeight="1">
      <c r="A10" s="1121"/>
      <c r="B10" s="1121"/>
      <c r="C10" s="1121"/>
      <c r="D10" s="1121"/>
      <c r="E10" s="1121"/>
      <c r="F10" s="1121"/>
      <c r="G10" s="1121"/>
      <c r="H10" s="1121" t="s">
        <v>61</v>
      </c>
      <c r="I10" s="1170" t="s">
        <v>599</v>
      </c>
      <c r="J10" s="1170"/>
      <c r="K10" s="1170"/>
      <c r="L10" s="1170"/>
      <c r="M10" s="1170"/>
      <c r="N10" s="1121" t="s">
        <v>61</v>
      </c>
      <c r="O10" s="1128" t="s">
        <v>59</v>
      </c>
      <c r="P10" s="1128"/>
      <c r="Q10" s="1128"/>
      <c r="R10" s="1128"/>
      <c r="S10" s="1128"/>
      <c r="T10" s="766"/>
      <c r="U10" s="766"/>
      <c r="V10" s="766"/>
      <c r="W10" s="766"/>
      <c r="X10" s="128"/>
      <c r="Y10" s="128"/>
      <c r="Z10" s="127"/>
      <c r="AA10" s="127"/>
      <c r="AB10" s="127"/>
      <c r="AC10" s="1122"/>
    </row>
    <row r="11" spans="1:43" s="130" customFormat="1" ht="73.5" customHeight="1">
      <c r="A11" s="1121"/>
      <c r="B11" s="1121"/>
      <c r="C11" s="1121"/>
      <c r="D11" s="1121"/>
      <c r="E11" s="1121"/>
      <c r="F11" s="1121"/>
      <c r="G11" s="1121"/>
      <c r="H11" s="1121"/>
      <c r="I11" s="129" t="s">
        <v>157</v>
      </c>
      <c r="J11" s="129" t="s">
        <v>1</v>
      </c>
      <c r="K11" s="129" t="s">
        <v>2</v>
      </c>
      <c r="L11" s="129" t="s">
        <v>110</v>
      </c>
      <c r="M11" s="129" t="s">
        <v>80</v>
      </c>
      <c r="N11" s="1121"/>
      <c r="O11" s="129" t="s">
        <v>157</v>
      </c>
      <c r="P11" s="129" t="s">
        <v>1</v>
      </c>
      <c r="Q11" s="129" t="s">
        <v>2</v>
      </c>
      <c r="R11" s="129" t="s">
        <v>110</v>
      </c>
      <c r="S11" s="129" t="s">
        <v>80</v>
      </c>
      <c r="T11" s="129" t="s">
        <v>619</v>
      </c>
      <c r="U11" s="129"/>
      <c r="V11" s="129"/>
      <c r="W11" s="129"/>
      <c r="X11" s="129" t="s">
        <v>62</v>
      </c>
      <c r="Y11" s="129" t="s">
        <v>66</v>
      </c>
      <c r="Z11" s="129" t="s">
        <v>65</v>
      </c>
      <c r="AA11" s="129" t="s">
        <v>64</v>
      </c>
      <c r="AB11" s="129" t="s">
        <v>63</v>
      </c>
      <c r="AC11" s="1122"/>
      <c r="AJ11" s="129" t="s">
        <v>157</v>
      </c>
      <c r="AK11" s="129" t="s">
        <v>1</v>
      </c>
      <c r="AL11" s="129" t="s">
        <v>2</v>
      </c>
      <c r="AM11" s="129" t="s">
        <v>110</v>
      </c>
      <c r="AN11" s="129" t="s">
        <v>80</v>
      </c>
      <c r="AO11" s="129" t="s">
        <v>619</v>
      </c>
    </row>
    <row r="12" spans="1:43" ht="18.75">
      <c r="A12" s="786" t="s">
        <v>40</v>
      </c>
      <c r="B12" s="786" t="s">
        <v>41</v>
      </c>
      <c r="C12" s="786" t="s">
        <v>42</v>
      </c>
      <c r="D12" s="786"/>
      <c r="E12" s="786" t="s">
        <v>43</v>
      </c>
      <c r="F12" s="786" t="s">
        <v>44</v>
      </c>
      <c r="G12" s="786" t="s">
        <v>45</v>
      </c>
      <c r="H12" s="786" t="s">
        <v>46</v>
      </c>
      <c r="I12" s="786" t="s">
        <v>47</v>
      </c>
      <c r="J12" s="786" t="s">
        <v>53</v>
      </c>
      <c r="K12" s="786" t="s">
        <v>51</v>
      </c>
      <c r="L12" s="786" t="s">
        <v>48</v>
      </c>
      <c r="M12" s="786" t="s">
        <v>49</v>
      </c>
      <c r="N12" s="786" t="s">
        <v>50</v>
      </c>
      <c r="O12" s="786" t="s">
        <v>52</v>
      </c>
      <c r="P12" s="786" t="s">
        <v>69</v>
      </c>
      <c r="Q12" s="786" t="s">
        <v>370</v>
      </c>
      <c r="R12" s="786" t="s">
        <v>77</v>
      </c>
      <c r="S12" s="786" t="s">
        <v>81</v>
      </c>
      <c r="T12" s="786" t="s">
        <v>527</v>
      </c>
      <c r="U12" s="786"/>
      <c r="V12" s="786"/>
      <c r="W12" s="786"/>
      <c r="X12" s="787"/>
      <c r="Y12" s="788">
        <v>132391</v>
      </c>
      <c r="Z12" s="788">
        <f>Y13-Y12</f>
        <v>0</v>
      </c>
      <c r="AA12" s="788"/>
      <c r="AB12" s="789" t="s">
        <v>69</v>
      </c>
      <c r="AC12" s="786" t="s">
        <v>528</v>
      </c>
      <c r="AD12" s="120">
        <f>N13-H13</f>
        <v>1889110</v>
      </c>
      <c r="AE12" s="120">
        <f>AE13+457877</f>
        <v>2346987</v>
      </c>
    </row>
    <row r="13" spans="1:43" s="135" customFormat="1" ht="27.6" customHeight="1">
      <c r="A13" s="790"/>
      <c r="B13" s="790" t="s">
        <v>24</v>
      </c>
      <c r="C13" s="790"/>
      <c r="D13" s="790"/>
      <c r="E13" s="790"/>
      <c r="F13" s="790"/>
      <c r="G13" s="791">
        <f>G14</f>
        <v>13221329.808</v>
      </c>
      <c r="H13" s="791">
        <f t="shared" ref="H13:T13" si="0">H14</f>
        <v>3648700</v>
      </c>
      <c r="I13" s="791">
        <f t="shared" si="0"/>
        <v>514000</v>
      </c>
      <c r="J13" s="791">
        <f t="shared" si="0"/>
        <v>3134700</v>
      </c>
      <c r="K13" s="791">
        <f t="shared" si="0"/>
        <v>0</v>
      </c>
      <c r="L13" s="791">
        <f t="shared" si="0"/>
        <v>0</v>
      </c>
      <c r="M13" s="791">
        <f t="shared" si="0"/>
        <v>0</v>
      </c>
      <c r="N13" s="791">
        <f t="shared" si="0"/>
        <v>5537810</v>
      </c>
      <c r="O13" s="791">
        <f t="shared" si="0"/>
        <v>533500</v>
      </c>
      <c r="P13" s="791">
        <f t="shared" si="0"/>
        <v>3267091</v>
      </c>
      <c r="Q13" s="791">
        <f t="shared" si="0"/>
        <v>1147877</v>
      </c>
      <c r="R13" s="791">
        <f t="shared" si="0"/>
        <v>70000</v>
      </c>
      <c r="S13" s="791">
        <f t="shared" si="0"/>
        <v>480565</v>
      </c>
      <c r="T13" s="791">
        <f t="shared" si="0"/>
        <v>38777</v>
      </c>
      <c r="U13" s="791"/>
      <c r="V13" s="791">
        <f>N13-H13</f>
        <v>1889110</v>
      </c>
      <c r="W13" s="791"/>
      <c r="X13" s="791">
        <f>O13-I13</f>
        <v>19500</v>
      </c>
      <c r="Y13" s="791">
        <f t="shared" ref="Y13:AB13" si="1">P13-J13</f>
        <v>132391</v>
      </c>
      <c r="Z13" s="791">
        <f t="shared" si="1"/>
        <v>1147877</v>
      </c>
      <c r="AA13" s="791">
        <f t="shared" si="1"/>
        <v>70000</v>
      </c>
      <c r="AB13" s="791">
        <f t="shared" si="1"/>
        <v>480565</v>
      </c>
      <c r="AC13" s="932">
        <f>T13</f>
        <v>38777</v>
      </c>
      <c r="AD13" s="135">
        <f>X13+Y13+Z13+AA13+AB13</f>
        <v>1850333</v>
      </c>
      <c r="AE13" s="135">
        <f>X13+Y13+Z13+AA13+AB13+AC13</f>
        <v>1889110</v>
      </c>
      <c r="AH13" s="135">
        <f>SUM(AH14:AH140)</f>
        <v>29</v>
      </c>
      <c r="AI13" s="135">
        <f t="shared" ref="AI13:AN13" si="2">N13-H13</f>
        <v>1889110</v>
      </c>
      <c r="AJ13" s="135">
        <f t="shared" si="2"/>
        <v>19500</v>
      </c>
      <c r="AK13" s="135">
        <f t="shared" si="2"/>
        <v>132391</v>
      </c>
      <c r="AL13" s="135">
        <f t="shared" si="2"/>
        <v>1147877</v>
      </c>
      <c r="AM13" s="135">
        <f t="shared" si="2"/>
        <v>70000</v>
      </c>
      <c r="AN13" s="135">
        <f t="shared" si="2"/>
        <v>480565</v>
      </c>
      <c r="AO13" s="791">
        <v>38777</v>
      </c>
      <c r="AP13" s="135">
        <f>SUM(AJ13:AO13)</f>
        <v>1889110</v>
      </c>
      <c r="AQ13" s="135">
        <f>SUM(AQ14:AQ140)</f>
        <v>4</v>
      </c>
    </row>
    <row r="14" spans="1:43" s="774" customFormat="1">
      <c r="A14" s="792"/>
      <c r="B14" s="793" t="s">
        <v>11</v>
      </c>
      <c r="C14" s="792"/>
      <c r="D14" s="792"/>
      <c r="E14" s="794"/>
      <c r="F14" s="795"/>
      <c r="G14" s="796">
        <f>G15+G16+G17+G18+G20+G24+G26+G25</f>
        <v>13221329.808</v>
      </c>
      <c r="H14" s="796">
        <f t="shared" ref="H14:AB14" si="3">H15+H16+H17+H18+H20+H24+H26+H25</f>
        <v>3648700</v>
      </c>
      <c r="I14" s="796">
        <f t="shared" si="3"/>
        <v>514000</v>
      </c>
      <c r="J14" s="796">
        <f t="shared" si="3"/>
        <v>3134700</v>
      </c>
      <c r="K14" s="796">
        <f t="shared" si="3"/>
        <v>0</v>
      </c>
      <c r="L14" s="796">
        <f t="shared" si="3"/>
        <v>0</v>
      </c>
      <c r="M14" s="796">
        <f t="shared" si="3"/>
        <v>0</v>
      </c>
      <c r="N14" s="796">
        <f t="shared" si="3"/>
        <v>5537810</v>
      </c>
      <c r="O14" s="796">
        <f t="shared" si="3"/>
        <v>533500</v>
      </c>
      <c r="P14" s="796">
        <f t="shared" si="3"/>
        <v>3267091</v>
      </c>
      <c r="Q14" s="796">
        <f t="shared" si="3"/>
        <v>1147877</v>
      </c>
      <c r="R14" s="796">
        <f t="shared" si="3"/>
        <v>70000</v>
      </c>
      <c r="S14" s="796">
        <f t="shared" si="3"/>
        <v>480565</v>
      </c>
      <c r="T14" s="796">
        <f t="shared" si="3"/>
        <v>38777</v>
      </c>
      <c r="U14" s="796">
        <f t="shared" si="3"/>
        <v>0</v>
      </c>
      <c r="V14" s="796">
        <f t="shared" si="3"/>
        <v>0</v>
      </c>
      <c r="W14" s="796">
        <f t="shared" si="3"/>
        <v>0</v>
      </c>
      <c r="X14" s="796" t="e">
        <f t="shared" si="3"/>
        <v>#REF!</v>
      </c>
      <c r="Y14" s="796" t="e">
        <f t="shared" si="3"/>
        <v>#REF!</v>
      </c>
      <c r="Z14" s="796" t="e">
        <f t="shared" si="3"/>
        <v>#REF!</v>
      </c>
      <c r="AA14" s="796" t="e">
        <f t="shared" si="3"/>
        <v>#REF!</v>
      </c>
      <c r="AB14" s="796" t="e">
        <f t="shared" si="3"/>
        <v>#REF!</v>
      </c>
      <c r="AC14" s="797"/>
      <c r="AI14" s="135">
        <f t="shared" ref="AI14:AI77" si="4">N14-H14</f>
        <v>1889110</v>
      </c>
      <c r="AJ14" s="135">
        <f t="shared" ref="AJ14:AJ77" si="5">O14-I14</f>
        <v>19500</v>
      </c>
      <c r="AK14" s="135">
        <f t="shared" ref="AK14:AK77" si="6">P14-J14</f>
        <v>132391</v>
      </c>
    </row>
    <row r="15" spans="1:43" s="774" customFormat="1">
      <c r="A15" s="798">
        <v>1</v>
      </c>
      <c r="B15" s="799" t="str">
        <f>B30</f>
        <v>Quốc phòng</v>
      </c>
      <c r="C15" s="798"/>
      <c r="D15" s="798"/>
      <c r="E15" s="800"/>
      <c r="F15" s="801"/>
      <c r="G15" s="800">
        <f>G30</f>
        <v>4526.808</v>
      </c>
      <c r="H15" s="800">
        <f t="shared" ref="H15" si="7">H30</f>
        <v>0</v>
      </c>
      <c r="I15" s="800">
        <f>I30</f>
        <v>0</v>
      </c>
      <c r="J15" s="800">
        <f>J30</f>
        <v>0</v>
      </c>
      <c r="K15" s="800">
        <f>K30</f>
        <v>0</v>
      </c>
      <c r="L15" s="800"/>
      <c r="M15" s="800"/>
      <c r="N15" s="800">
        <f>N30</f>
        <v>4500</v>
      </c>
      <c r="O15" s="800">
        <f>O30</f>
        <v>4500</v>
      </c>
      <c r="P15" s="800">
        <f>P30</f>
        <v>0</v>
      </c>
      <c r="Q15" s="800">
        <f>Q30</f>
        <v>0</v>
      </c>
      <c r="R15" s="800"/>
      <c r="S15" s="800"/>
      <c r="T15" s="800"/>
      <c r="U15" s="800"/>
      <c r="V15" s="800">
        <f>V13-AC16</f>
        <v>0</v>
      </c>
      <c r="W15" s="800"/>
      <c r="X15" s="800" t="e">
        <f>X30</f>
        <v>#REF!</v>
      </c>
      <c r="Y15" s="800" t="e">
        <f>Y30</f>
        <v>#REF!</v>
      </c>
      <c r="Z15" s="800" t="e">
        <f>Z30</f>
        <v>#REF!</v>
      </c>
      <c r="AA15" s="800" t="e">
        <f>AA30</f>
        <v>#REF!</v>
      </c>
      <c r="AB15" s="800" t="e">
        <f>AB30</f>
        <v>#REF!</v>
      </c>
      <c r="AC15" s="797"/>
      <c r="AE15" s="774">
        <v>1337219</v>
      </c>
      <c r="AI15" s="135">
        <f t="shared" si="4"/>
        <v>4500</v>
      </c>
      <c r="AJ15" s="135">
        <f t="shared" si="5"/>
        <v>4500</v>
      </c>
      <c r="AK15" s="135">
        <f t="shared" si="6"/>
        <v>0</v>
      </c>
    </row>
    <row r="16" spans="1:43" s="780" customFormat="1">
      <c r="A16" s="798">
        <v>2</v>
      </c>
      <c r="B16" s="898" t="s">
        <v>230</v>
      </c>
      <c r="C16" s="798"/>
      <c r="D16" s="798"/>
      <c r="E16" s="800"/>
      <c r="F16" s="801"/>
      <c r="G16" s="800">
        <f>G34</f>
        <v>3842361</v>
      </c>
      <c r="H16" s="800">
        <f t="shared" ref="H16:T16" si="8">H34</f>
        <v>2242500</v>
      </c>
      <c r="I16" s="800">
        <f t="shared" si="8"/>
        <v>0</v>
      </c>
      <c r="J16" s="800">
        <f t="shared" si="8"/>
        <v>2242500</v>
      </c>
      <c r="K16" s="800">
        <f t="shared" si="8"/>
        <v>0</v>
      </c>
      <c r="L16" s="800">
        <f t="shared" si="8"/>
        <v>0</v>
      </c>
      <c r="M16" s="800">
        <f t="shared" si="8"/>
        <v>0</v>
      </c>
      <c r="N16" s="800">
        <f t="shared" si="8"/>
        <v>2403226</v>
      </c>
      <c r="O16" s="800">
        <f t="shared" si="8"/>
        <v>0</v>
      </c>
      <c r="P16" s="800">
        <f t="shared" si="8"/>
        <v>2344061</v>
      </c>
      <c r="Q16" s="800">
        <f t="shared" si="8"/>
        <v>0</v>
      </c>
      <c r="R16" s="800">
        <f t="shared" si="8"/>
        <v>0</v>
      </c>
      <c r="S16" s="800">
        <f t="shared" si="8"/>
        <v>59165</v>
      </c>
      <c r="T16" s="800">
        <f t="shared" si="8"/>
        <v>0</v>
      </c>
      <c r="U16" s="800"/>
      <c r="V16" s="800"/>
      <c r="W16" s="800"/>
      <c r="X16" s="800"/>
      <c r="Y16" s="800"/>
      <c r="Z16" s="800"/>
      <c r="AA16" s="800"/>
      <c r="AB16" s="800"/>
      <c r="AC16" s="933">
        <f>X13+Y13+Z13+AA13+AB13+AC13</f>
        <v>1889110</v>
      </c>
      <c r="AE16" s="780">
        <f>AE13-AE15</f>
        <v>551891</v>
      </c>
      <c r="AI16" s="135">
        <f t="shared" si="4"/>
        <v>160726</v>
      </c>
      <c r="AJ16" s="135">
        <f t="shared" si="5"/>
        <v>0</v>
      </c>
      <c r="AK16" s="135">
        <f t="shared" si="6"/>
        <v>101561</v>
      </c>
    </row>
    <row r="17" spans="1:37" s="774" customFormat="1">
      <c r="A17" s="798">
        <v>3</v>
      </c>
      <c r="B17" s="848" t="s">
        <v>16</v>
      </c>
      <c r="C17" s="798"/>
      <c r="D17" s="798"/>
      <c r="E17" s="800"/>
      <c r="F17" s="801"/>
      <c r="G17" s="800">
        <f>G48</f>
        <v>2066871</v>
      </c>
      <c r="H17" s="800">
        <f t="shared" ref="H17:T17" si="9">H48</f>
        <v>18700</v>
      </c>
      <c r="I17" s="800">
        <f t="shared" si="9"/>
        <v>0</v>
      </c>
      <c r="J17" s="800">
        <f t="shared" si="9"/>
        <v>18700</v>
      </c>
      <c r="K17" s="800">
        <f t="shared" si="9"/>
        <v>0</v>
      </c>
      <c r="L17" s="800">
        <f t="shared" si="9"/>
        <v>0</v>
      </c>
      <c r="M17" s="800">
        <f t="shared" si="9"/>
        <v>0</v>
      </c>
      <c r="N17" s="800">
        <f t="shared" si="9"/>
        <v>178054</v>
      </c>
      <c r="O17" s="800">
        <f t="shared" si="9"/>
        <v>0</v>
      </c>
      <c r="P17" s="800">
        <f t="shared" si="9"/>
        <v>18700</v>
      </c>
      <c r="Q17" s="800">
        <f t="shared" si="9"/>
        <v>0</v>
      </c>
      <c r="R17" s="800">
        <f t="shared" si="9"/>
        <v>0</v>
      </c>
      <c r="S17" s="800">
        <f t="shared" si="9"/>
        <v>159354</v>
      </c>
      <c r="T17" s="800">
        <f t="shared" si="9"/>
        <v>0</v>
      </c>
      <c r="U17" s="800"/>
      <c r="V17" s="800"/>
      <c r="W17" s="800"/>
      <c r="X17" s="800"/>
      <c r="Y17" s="800"/>
      <c r="Z17" s="800"/>
      <c r="AA17" s="800"/>
      <c r="AB17" s="800"/>
      <c r="AC17" s="797"/>
      <c r="AI17" s="135">
        <f t="shared" si="4"/>
        <v>159354</v>
      </c>
      <c r="AJ17" s="135">
        <f t="shared" si="5"/>
        <v>0</v>
      </c>
      <c r="AK17" s="135">
        <f t="shared" si="6"/>
        <v>0</v>
      </c>
    </row>
    <row r="18" spans="1:37" s="774" customFormat="1">
      <c r="A18" s="798">
        <v>4</v>
      </c>
      <c r="B18" s="799" t="str">
        <f>B58</f>
        <v xml:space="preserve">Bảo vệ môi trường </v>
      </c>
      <c r="C18" s="798"/>
      <c r="D18" s="798"/>
      <c r="E18" s="800"/>
      <c r="F18" s="801"/>
      <c r="G18" s="800">
        <f>G58</f>
        <v>1354263</v>
      </c>
      <c r="H18" s="800">
        <f t="shared" ref="H18:T18" si="10">H58</f>
        <v>0</v>
      </c>
      <c r="I18" s="800">
        <f t="shared" si="10"/>
        <v>0</v>
      </c>
      <c r="J18" s="800">
        <f t="shared" si="10"/>
        <v>0</v>
      </c>
      <c r="K18" s="800">
        <f t="shared" si="10"/>
        <v>0</v>
      </c>
      <c r="L18" s="800">
        <f t="shared" si="10"/>
        <v>0</v>
      </c>
      <c r="M18" s="800">
        <f t="shared" si="10"/>
        <v>0</v>
      </c>
      <c r="N18" s="800">
        <f t="shared" si="10"/>
        <v>479200</v>
      </c>
      <c r="O18" s="800">
        <f t="shared" si="10"/>
        <v>0</v>
      </c>
      <c r="P18" s="800">
        <f t="shared" si="10"/>
        <v>0</v>
      </c>
      <c r="Q18" s="800">
        <f t="shared" si="10"/>
        <v>400000</v>
      </c>
      <c r="R18" s="800">
        <f t="shared" si="10"/>
        <v>0</v>
      </c>
      <c r="S18" s="800">
        <f t="shared" si="10"/>
        <v>79200</v>
      </c>
      <c r="T18" s="800">
        <f t="shared" si="10"/>
        <v>0</v>
      </c>
      <c r="U18" s="800"/>
      <c r="V18" s="800"/>
      <c r="W18" s="800"/>
      <c r="X18" s="800"/>
      <c r="Y18" s="800"/>
      <c r="Z18" s="800"/>
      <c r="AA18" s="800"/>
      <c r="AB18" s="800"/>
      <c r="AC18" s="797"/>
      <c r="AI18" s="135">
        <f t="shared" si="4"/>
        <v>479200</v>
      </c>
      <c r="AJ18" s="135">
        <f t="shared" si="5"/>
        <v>0</v>
      </c>
      <c r="AK18" s="135">
        <f t="shared" si="6"/>
        <v>0</v>
      </c>
    </row>
    <row r="19" spans="1:37" s="774" customFormat="1">
      <c r="A19" s="798" t="s">
        <v>33</v>
      </c>
      <c r="B19" s="799" t="str">
        <f>B59</f>
        <v>Môi trường</v>
      </c>
      <c r="C19" s="798"/>
      <c r="D19" s="798"/>
      <c r="E19" s="800"/>
      <c r="F19" s="801"/>
      <c r="G19" s="800">
        <f>G59</f>
        <v>1354263</v>
      </c>
      <c r="H19" s="800">
        <f t="shared" ref="H19:T19" si="11">H59</f>
        <v>0</v>
      </c>
      <c r="I19" s="800">
        <f t="shared" si="11"/>
        <v>0</v>
      </c>
      <c r="J19" s="800">
        <f t="shared" si="11"/>
        <v>0</v>
      </c>
      <c r="K19" s="800">
        <f t="shared" si="11"/>
        <v>0</v>
      </c>
      <c r="L19" s="800">
        <f t="shared" si="11"/>
        <v>0</v>
      </c>
      <c r="M19" s="800">
        <f t="shared" si="11"/>
        <v>0</v>
      </c>
      <c r="N19" s="800">
        <f t="shared" si="11"/>
        <v>479200</v>
      </c>
      <c r="O19" s="800">
        <f t="shared" si="11"/>
        <v>0</v>
      </c>
      <c r="P19" s="800">
        <f t="shared" si="11"/>
        <v>0</v>
      </c>
      <c r="Q19" s="800">
        <f t="shared" si="11"/>
        <v>400000</v>
      </c>
      <c r="R19" s="800">
        <f t="shared" si="11"/>
        <v>0</v>
      </c>
      <c r="S19" s="800">
        <f t="shared" si="11"/>
        <v>79200</v>
      </c>
      <c r="T19" s="800">
        <f t="shared" si="11"/>
        <v>0</v>
      </c>
      <c r="U19" s="800"/>
      <c r="V19" s="800"/>
      <c r="W19" s="800"/>
      <c r="X19" s="800"/>
      <c r="Y19" s="800"/>
      <c r="Z19" s="800"/>
      <c r="AA19" s="800"/>
      <c r="AB19" s="800"/>
      <c r="AC19" s="797"/>
      <c r="AI19" s="135">
        <f t="shared" si="4"/>
        <v>479200</v>
      </c>
      <c r="AJ19" s="135">
        <f t="shared" si="5"/>
        <v>0</v>
      </c>
      <c r="AK19" s="135">
        <f t="shared" si="6"/>
        <v>0</v>
      </c>
    </row>
    <row r="20" spans="1:37" s="774" customFormat="1" ht="30.75" customHeight="1">
      <c r="A20" s="798">
        <v>5</v>
      </c>
      <c r="B20" s="799" t="str">
        <f>B67</f>
        <v>Các hoạt động kinh tế</v>
      </c>
      <c r="C20" s="798"/>
      <c r="D20" s="798"/>
      <c r="E20" s="800"/>
      <c r="F20" s="801"/>
      <c r="G20" s="800">
        <f>SUM(G21:G23)</f>
        <v>5335472</v>
      </c>
      <c r="H20" s="800">
        <f t="shared" ref="H20:T20" si="12">SUM(H21:H23)</f>
        <v>1287500</v>
      </c>
      <c r="I20" s="800">
        <f t="shared" si="12"/>
        <v>464000</v>
      </c>
      <c r="J20" s="800">
        <f t="shared" si="12"/>
        <v>823500</v>
      </c>
      <c r="K20" s="800">
        <f t="shared" si="12"/>
        <v>0</v>
      </c>
      <c r="L20" s="800">
        <f t="shared" si="12"/>
        <v>0</v>
      </c>
      <c r="M20" s="800">
        <f t="shared" si="12"/>
        <v>0</v>
      </c>
      <c r="N20" s="800">
        <f t="shared" si="12"/>
        <v>1894311</v>
      </c>
      <c r="O20" s="800">
        <f t="shared" si="12"/>
        <v>479000</v>
      </c>
      <c r="P20" s="800">
        <f t="shared" si="12"/>
        <v>854330</v>
      </c>
      <c r="Q20" s="800">
        <f t="shared" si="12"/>
        <v>290000</v>
      </c>
      <c r="R20" s="800">
        <f t="shared" si="12"/>
        <v>49358</v>
      </c>
      <c r="S20" s="800">
        <f t="shared" si="12"/>
        <v>182846</v>
      </c>
      <c r="T20" s="800">
        <f t="shared" si="12"/>
        <v>38777</v>
      </c>
      <c r="U20" s="800"/>
      <c r="V20" s="800"/>
      <c r="W20" s="800"/>
      <c r="X20" s="800"/>
      <c r="Y20" s="800"/>
      <c r="Z20" s="800"/>
      <c r="AA20" s="800"/>
      <c r="AB20" s="800"/>
      <c r="AC20" s="797"/>
      <c r="AI20" s="135">
        <f t="shared" si="4"/>
        <v>606811</v>
      </c>
      <c r="AJ20" s="135">
        <f t="shared" si="5"/>
        <v>15000</v>
      </c>
      <c r="AK20" s="135">
        <f t="shared" si="6"/>
        <v>30830</v>
      </c>
    </row>
    <row r="21" spans="1:37" s="777" customFormat="1" ht="30.75" customHeight="1">
      <c r="A21" s="852"/>
      <c r="B21" s="922" t="s">
        <v>54</v>
      </c>
      <c r="C21" s="852"/>
      <c r="D21" s="852"/>
      <c r="E21" s="856"/>
      <c r="F21" s="923"/>
      <c r="G21" s="856">
        <f>G68</f>
        <v>1851937</v>
      </c>
      <c r="H21" s="856">
        <f t="shared" ref="H21:T21" si="13">H68</f>
        <v>152500</v>
      </c>
      <c r="I21" s="856">
        <f t="shared" si="13"/>
        <v>0</v>
      </c>
      <c r="J21" s="856">
        <f t="shared" si="13"/>
        <v>152500</v>
      </c>
      <c r="K21" s="856">
        <f t="shared" si="13"/>
        <v>0</v>
      </c>
      <c r="L21" s="856">
        <f t="shared" si="13"/>
        <v>0</v>
      </c>
      <c r="M21" s="856">
        <f t="shared" si="13"/>
        <v>0</v>
      </c>
      <c r="N21" s="856">
        <f t="shared" si="13"/>
        <v>534534</v>
      </c>
      <c r="O21" s="856">
        <f t="shared" si="13"/>
        <v>15000</v>
      </c>
      <c r="P21" s="856">
        <f t="shared" si="13"/>
        <v>168686</v>
      </c>
      <c r="Q21" s="856">
        <f t="shared" si="13"/>
        <v>290000</v>
      </c>
      <c r="R21" s="856">
        <f t="shared" si="13"/>
        <v>2678</v>
      </c>
      <c r="S21" s="856">
        <f t="shared" si="13"/>
        <v>58170</v>
      </c>
      <c r="T21" s="856">
        <f t="shared" si="13"/>
        <v>0</v>
      </c>
      <c r="U21" s="856"/>
      <c r="V21" s="856"/>
      <c r="W21" s="856"/>
      <c r="X21" s="856"/>
      <c r="Y21" s="856"/>
      <c r="Z21" s="856"/>
      <c r="AA21" s="856"/>
      <c r="AB21" s="856"/>
      <c r="AC21" s="858"/>
      <c r="AI21" s="135">
        <f t="shared" si="4"/>
        <v>382034</v>
      </c>
      <c r="AJ21" s="135">
        <f t="shared" si="5"/>
        <v>15000</v>
      </c>
      <c r="AK21" s="135">
        <f t="shared" si="6"/>
        <v>16186</v>
      </c>
    </row>
    <row r="22" spans="1:37" s="774" customFormat="1" ht="30.75" customHeight="1">
      <c r="A22" s="798"/>
      <c r="B22" s="924" t="s">
        <v>364</v>
      </c>
      <c r="C22" s="798"/>
      <c r="D22" s="798"/>
      <c r="E22" s="800"/>
      <c r="F22" s="801"/>
      <c r="G22" s="856">
        <f>G85</f>
        <v>731944</v>
      </c>
      <c r="H22" s="856">
        <f t="shared" ref="H22:T22" si="14">H85</f>
        <v>264000</v>
      </c>
      <c r="I22" s="856">
        <f t="shared" si="14"/>
        <v>264000</v>
      </c>
      <c r="J22" s="856">
        <f t="shared" si="14"/>
        <v>0</v>
      </c>
      <c r="K22" s="856">
        <f t="shared" si="14"/>
        <v>0</v>
      </c>
      <c r="L22" s="856">
        <f t="shared" si="14"/>
        <v>0</v>
      </c>
      <c r="M22" s="856">
        <f t="shared" si="14"/>
        <v>0</v>
      </c>
      <c r="N22" s="856">
        <f t="shared" si="14"/>
        <v>337000</v>
      </c>
      <c r="O22" s="856">
        <f t="shared" si="14"/>
        <v>264000</v>
      </c>
      <c r="P22" s="856">
        <f t="shared" si="14"/>
        <v>9100</v>
      </c>
      <c r="Q22" s="856">
        <f t="shared" si="14"/>
        <v>0</v>
      </c>
      <c r="R22" s="856">
        <f t="shared" si="14"/>
        <v>38900</v>
      </c>
      <c r="S22" s="856">
        <f t="shared" si="14"/>
        <v>0</v>
      </c>
      <c r="T22" s="856">
        <f t="shared" si="14"/>
        <v>25000</v>
      </c>
      <c r="U22" s="856"/>
      <c r="V22" s="856"/>
      <c r="W22" s="856"/>
      <c r="X22" s="800"/>
      <c r="Y22" s="800"/>
      <c r="Z22" s="800"/>
      <c r="AA22" s="800"/>
      <c r="AB22" s="800"/>
      <c r="AC22" s="797"/>
      <c r="AI22" s="135">
        <f t="shared" si="4"/>
        <v>73000</v>
      </c>
      <c r="AJ22" s="135">
        <f t="shared" si="5"/>
        <v>0</v>
      </c>
      <c r="AK22" s="135">
        <f t="shared" si="6"/>
        <v>9100</v>
      </c>
    </row>
    <row r="23" spans="1:37" s="774" customFormat="1" ht="20.45" customHeight="1">
      <c r="A23" s="798"/>
      <c r="B23" s="925" t="s">
        <v>169</v>
      </c>
      <c r="C23" s="798"/>
      <c r="D23" s="798"/>
      <c r="E23" s="800"/>
      <c r="F23" s="801"/>
      <c r="G23" s="856">
        <f>G109</f>
        <v>2751591</v>
      </c>
      <c r="H23" s="856">
        <f t="shared" ref="H23:T23" si="15">H109</f>
        <v>871000</v>
      </c>
      <c r="I23" s="856">
        <f t="shared" si="15"/>
        <v>200000</v>
      </c>
      <c r="J23" s="856">
        <f t="shared" si="15"/>
        <v>671000</v>
      </c>
      <c r="K23" s="856">
        <f t="shared" si="15"/>
        <v>0</v>
      </c>
      <c r="L23" s="856">
        <f t="shared" si="15"/>
        <v>0</v>
      </c>
      <c r="M23" s="856">
        <f t="shared" si="15"/>
        <v>0</v>
      </c>
      <c r="N23" s="856">
        <f t="shared" si="15"/>
        <v>1022777</v>
      </c>
      <c r="O23" s="856">
        <f t="shared" si="15"/>
        <v>200000</v>
      </c>
      <c r="P23" s="856">
        <f t="shared" si="15"/>
        <v>676544</v>
      </c>
      <c r="Q23" s="856">
        <f t="shared" si="15"/>
        <v>0</v>
      </c>
      <c r="R23" s="856">
        <f t="shared" si="15"/>
        <v>7780</v>
      </c>
      <c r="S23" s="856">
        <f t="shared" si="15"/>
        <v>124676</v>
      </c>
      <c r="T23" s="856">
        <f t="shared" si="15"/>
        <v>13777</v>
      </c>
      <c r="U23" s="856"/>
      <c r="V23" s="856"/>
      <c r="W23" s="856"/>
      <c r="X23" s="800"/>
      <c r="Y23" s="800"/>
      <c r="Z23" s="800"/>
      <c r="AA23" s="800"/>
      <c r="AB23" s="800"/>
      <c r="AC23" s="797"/>
      <c r="AI23" s="135">
        <f t="shared" si="4"/>
        <v>151777</v>
      </c>
      <c r="AJ23" s="135">
        <f t="shared" si="5"/>
        <v>0</v>
      </c>
      <c r="AK23" s="135">
        <f t="shared" si="6"/>
        <v>5544</v>
      </c>
    </row>
    <row r="24" spans="1:37" s="780" customFormat="1" ht="30.75" customHeight="1">
      <c r="A24" s="798">
        <v>6</v>
      </c>
      <c r="B24" s="834" t="s">
        <v>26</v>
      </c>
      <c r="C24" s="798"/>
      <c r="D24" s="798"/>
      <c r="E24" s="800"/>
      <c r="F24" s="801"/>
      <c r="G24" s="800">
        <f>G131</f>
        <v>9959</v>
      </c>
      <c r="H24" s="800">
        <f t="shared" ref="H24:T24" si="16">H131</f>
        <v>0</v>
      </c>
      <c r="I24" s="800">
        <f t="shared" si="16"/>
        <v>0</v>
      </c>
      <c r="J24" s="800">
        <f t="shared" si="16"/>
        <v>0</v>
      </c>
      <c r="K24" s="800">
        <f t="shared" si="16"/>
        <v>0</v>
      </c>
      <c r="L24" s="800">
        <f t="shared" si="16"/>
        <v>0</v>
      </c>
      <c r="M24" s="800">
        <f t="shared" si="16"/>
        <v>0</v>
      </c>
      <c r="N24" s="800">
        <f t="shared" si="16"/>
        <v>8000</v>
      </c>
      <c r="O24" s="800">
        <f t="shared" si="16"/>
        <v>0</v>
      </c>
      <c r="P24" s="800">
        <f t="shared" si="16"/>
        <v>0</v>
      </c>
      <c r="Q24" s="800">
        <f t="shared" si="16"/>
        <v>0</v>
      </c>
      <c r="R24" s="800">
        <f t="shared" si="16"/>
        <v>8000</v>
      </c>
      <c r="S24" s="800">
        <f t="shared" si="16"/>
        <v>0</v>
      </c>
      <c r="T24" s="800">
        <f t="shared" si="16"/>
        <v>0</v>
      </c>
      <c r="U24" s="800"/>
      <c r="V24" s="800"/>
      <c r="W24" s="800"/>
      <c r="X24" s="800"/>
      <c r="Y24" s="800"/>
      <c r="Z24" s="800"/>
      <c r="AA24" s="800"/>
      <c r="AB24" s="800"/>
      <c r="AC24" s="818"/>
      <c r="AI24" s="135">
        <f t="shared" si="4"/>
        <v>8000</v>
      </c>
      <c r="AJ24" s="135">
        <f t="shared" si="5"/>
        <v>0</v>
      </c>
      <c r="AK24" s="135">
        <f t="shared" si="6"/>
        <v>0</v>
      </c>
    </row>
    <row r="25" spans="1:37" s="780" customFormat="1" ht="30.75" customHeight="1">
      <c r="A25" s="798">
        <v>7</v>
      </c>
      <c r="B25" s="864" t="s">
        <v>611</v>
      </c>
      <c r="C25" s="798"/>
      <c r="D25" s="798"/>
      <c r="E25" s="800"/>
      <c r="F25" s="801"/>
      <c r="G25" s="800">
        <f>G136</f>
        <v>457877</v>
      </c>
      <c r="H25" s="800">
        <f t="shared" ref="H25:T25" si="17">H136</f>
        <v>0</v>
      </c>
      <c r="I25" s="800">
        <f t="shared" si="17"/>
        <v>0</v>
      </c>
      <c r="J25" s="800">
        <f t="shared" si="17"/>
        <v>0</v>
      </c>
      <c r="K25" s="800">
        <f t="shared" si="17"/>
        <v>0</v>
      </c>
      <c r="L25" s="800">
        <f t="shared" si="17"/>
        <v>0</v>
      </c>
      <c r="M25" s="800">
        <f t="shared" si="17"/>
        <v>0</v>
      </c>
      <c r="N25" s="800">
        <f t="shared" si="17"/>
        <v>457877</v>
      </c>
      <c r="O25" s="800">
        <f t="shared" si="17"/>
        <v>0</v>
      </c>
      <c r="P25" s="800">
        <f t="shared" si="17"/>
        <v>0</v>
      </c>
      <c r="Q25" s="800">
        <f t="shared" si="17"/>
        <v>457877</v>
      </c>
      <c r="R25" s="800">
        <f t="shared" si="17"/>
        <v>0</v>
      </c>
      <c r="S25" s="800">
        <f t="shared" si="17"/>
        <v>0</v>
      </c>
      <c r="T25" s="800">
        <f t="shared" si="17"/>
        <v>0</v>
      </c>
      <c r="U25" s="800"/>
      <c r="V25" s="800"/>
      <c r="W25" s="800"/>
      <c r="X25" s="800"/>
      <c r="Y25" s="800"/>
      <c r="Z25" s="800"/>
      <c r="AA25" s="800"/>
      <c r="AB25" s="800"/>
      <c r="AC25" s="818"/>
      <c r="AI25" s="135">
        <f t="shared" si="4"/>
        <v>457877</v>
      </c>
      <c r="AJ25" s="135">
        <f t="shared" si="5"/>
        <v>0</v>
      </c>
      <c r="AK25" s="135">
        <f t="shared" si="6"/>
        <v>0</v>
      </c>
    </row>
    <row r="26" spans="1:37" s="774" customFormat="1" ht="30.75" customHeight="1">
      <c r="A26" s="798">
        <v>8</v>
      </c>
      <c r="B26" s="859" t="s">
        <v>508</v>
      </c>
      <c r="C26" s="798"/>
      <c r="D26" s="798"/>
      <c r="E26" s="800"/>
      <c r="F26" s="801"/>
      <c r="G26" s="800">
        <f>G139</f>
        <v>150000</v>
      </c>
      <c r="H26" s="800">
        <f t="shared" ref="H26:T26" si="18">H139</f>
        <v>100000</v>
      </c>
      <c r="I26" s="800">
        <f t="shared" si="18"/>
        <v>50000</v>
      </c>
      <c r="J26" s="800">
        <f t="shared" si="18"/>
        <v>50000</v>
      </c>
      <c r="K26" s="800">
        <f t="shared" si="18"/>
        <v>0</v>
      </c>
      <c r="L26" s="800">
        <f t="shared" si="18"/>
        <v>0</v>
      </c>
      <c r="M26" s="800">
        <f t="shared" si="18"/>
        <v>0</v>
      </c>
      <c r="N26" s="800">
        <f t="shared" si="18"/>
        <v>112642</v>
      </c>
      <c r="O26" s="800">
        <f t="shared" si="18"/>
        <v>50000</v>
      </c>
      <c r="P26" s="800">
        <f t="shared" si="18"/>
        <v>50000</v>
      </c>
      <c r="Q26" s="800">
        <f t="shared" si="18"/>
        <v>0</v>
      </c>
      <c r="R26" s="800">
        <f t="shared" si="18"/>
        <v>12642</v>
      </c>
      <c r="S26" s="800">
        <f t="shared" si="18"/>
        <v>0</v>
      </c>
      <c r="T26" s="800">
        <f t="shared" si="18"/>
        <v>0</v>
      </c>
      <c r="U26" s="800"/>
      <c r="V26" s="800"/>
      <c r="W26" s="800"/>
      <c r="X26" s="800"/>
      <c r="Y26" s="800"/>
      <c r="Z26" s="800"/>
      <c r="AA26" s="800"/>
      <c r="AB26" s="800"/>
      <c r="AC26" s="797"/>
      <c r="AI26" s="135">
        <f t="shared" si="4"/>
        <v>12642</v>
      </c>
      <c r="AJ26" s="135">
        <f t="shared" si="5"/>
        <v>0</v>
      </c>
      <c r="AK26" s="135">
        <f t="shared" si="6"/>
        <v>0</v>
      </c>
    </row>
    <row r="27" spans="1:37" s="774" customFormat="1" ht="30.75" customHeight="1">
      <c r="A27" s="798"/>
      <c r="B27" s="799"/>
      <c r="C27" s="798"/>
      <c r="D27" s="798"/>
      <c r="E27" s="800"/>
      <c r="F27" s="801"/>
      <c r="G27" s="800"/>
      <c r="H27" s="800"/>
      <c r="I27" s="800"/>
      <c r="J27" s="800"/>
      <c r="K27" s="800"/>
      <c r="L27" s="800"/>
      <c r="M27" s="800"/>
      <c r="N27" s="800"/>
      <c r="O27" s="800"/>
      <c r="P27" s="800"/>
      <c r="Q27" s="800"/>
      <c r="R27" s="800"/>
      <c r="S27" s="800"/>
      <c r="T27" s="800"/>
      <c r="U27" s="800"/>
      <c r="V27" s="800"/>
      <c r="W27" s="800"/>
      <c r="X27" s="800"/>
      <c r="Y27" s="800"/>
      <c r="Z27" s="800"/>
      <c r="AA27" s="800"/>
      <c r="AB27" s="800"/>
      <c r="AC27" s="797"/>
      <c r="AI27" s="135">
        <f t="shared" si="4"/>
        <v>0</v>
      </c>
      <c r="AJ27" s="135">
        <f t="shared" si="5"/>
        <v>0</v>
      </c>
      <c r="AK27" s="135">
        <f t="shared" si="6"/>
        <v>0</v>
      </c>
    </row>
    <row r="28" spans="1:37" s="777" customFormat="1">
      <c r="A28" s="802"/>
      <c r="B28" s="803" t="s">
        <v>35</v>
      </c>
      <c r="C28" s="802"/>
      <c r="D28" s="802"/>
      <c r="E28" s="802"/>
      <c r="F28" s="802"/>
      <c r="G28" s="802"/>
      <c r="H28" s="802"/>
      <c r="I28" s="802"/>
      <c r="J28" s="802"/>
      <c r="K28" s="802"/>
      <c r="L28" s="802"/>
      <c r="M28" s="802"/>
      <c r="N28" s="802"/>
      <c r="O28" s="802"/>
      <c r="P28" s="802"/>
      <c r="Q28" s="802"/>
      <c r="R28" s="802"/>
      <c r="S28" s="802"/>
      <c r="T28" s="802"/>
      <c r="U28" s="802"/>
      <c r="V28" s="802"/>
      <c r="W28" s="802"/>
      <c r="X28" s="802"/>
      <c r="Y28" s="802"/>
      <c r="Z28" s="802"/>
      <c r="AA28" s="802"/>
      <c r="AB28" s="802"/>
      <c r="AC28" s="804"/>
      <c r="AI28" s="135">
        <f t="shared" si="4"/>
        <v>0</v>
      </c>
      <c r="AJ28" s="135">
        <f t="shared" si="5"/>
        <v>0</v>
      </c>
      <c r="AK28" s="135">
        <f t="shared" si="6"/>
        <v>0</v>
      </c>
    </row>
    <row r="29" spans="1:37" s="774" customFormat="1" ht="27" customHeight="1">
      <c r="A29" s="792" t="s">
        <v>6</v>
      </c>
      <c r="B29" s="805" t="s">
        <v>23</v>
      </c>
      <c r="C29" s="806"/>
      <c r="D29" s="806"/>
      <c r="E29" s="806"/>
      <c r="F29" s="796"/>
      <c r="G29" s="796">
        <f>G30+G34+G48+G58+G67+G131+G139</f>
        <v>12763452.808</v>
      </c>
      <c r="H29" s="796">
        <f t="shared" ref="H29:T29" si="19">H30+H34+H48+H58+H67+H131+H139</f>
        <v>3648700</v>
      </c>
      <c r="I29" s="796">
        <f t="shared" si="19"/>
        <v>514000</v>
      </c>
      <c r="J29" s="796">
        <f t="shared" si="19"/>
        <v>3134700</v>
      </c>
      <c r="K29" s="796">
        <f t="shared" si="19"/>
        <v>0</v>
      </c>
      <c r="L29" s="796">
        <f t="shared" si="19"/>
        <v>0</v>
      </c>
      <c r="M29" s="796">
        <f t="shared" si="19"/>
        <v>0</v>
      </c>
      <c r="N29" s="796">
        <f t="shared" si="19"/>
        <v>5079933</v>
      </c>
      <c r="O29" s="796">
        <f t="shared" si="19"/>
        <v>533500</v>
      </c>
      <c r="P29" s="796">
        <f t="shared" si="19"/>
        <v>3267091</v>
      </c>
      <c r="Q29" s="796">
        <f t="shared" si="19"/>
        <v>690000</v>
      </c>
      <c r="R29" s="796">
        <f t="shared" si="19"/>
        <v>70000</v>
      </c>
      <c r="S29" s="796">
        <f t="shared" si="19"/>
        <v>480565</v>
      </c>
      <c r="T29" s="796">
        <f t="shared" si="19"/>
        <v>38777</v>
      </c>
      <c r="U29" s="796"/>
      <c r="V29" s="796"/>
      <c r="W29" s="796"/>
      <c r="X29" s="796"/>
      <c r="Y29" s="796"/>
      <c r="Z29" s="796"/>
      <c r="AA29" s="796"/>
      <c r="AB29" s="796"/>
      <c r="AC29" s="807"/>
      <c r="AI29" s="135">
        <f t="shared" si="4"/>
        <v>1431233</v>
      </c>
      <c r="AJ29" s="135">
        <f t="shared" si="5"/>
        <v>19500</v>
      </c>
      <c r="AK29" s="135">
        <f t="shared" si="6"/>
        <v>132391</v>
      </c>
    </row>
    <row r="30" spans="1:37" s="774" customFormat="1">
      <c r="A30" s="792" t="s">
        <v>7</v>
      </c>
      <c r="B30" s="805" t="s">
        <v>15</v>
      </c>
      <c r="C30" s="806"/>
      <c r="D30" s="806"/>
      <c r="E30" s="806"/>
      <c r="F30" s="808"/>
      <c r="G30" s="796">
        <f t="shared" ref="G30:T32" si="20">G31</f>
        <v>4526.808</v>
      </c>
      <c r="H30" s="796">
        <f t="shared" si="20"/>
        <v>0</v>
      </c>
      <c r="I30" s="796">
        <f t="shared" si="20"/>
        <v>0</v>
      </c>
      <c r="J30" s="796">
        <f t="shared" si="20"/>
        <v>0</v>
      </c>
      <c r="K30" s="796">
        <f t="shared" si="20"/>
        <v>0</v>
      </c>
      <c r="L30" s="796">
        <f t="shared" si="20"/>
        <v>0</v>
      </c>
      <c r="M30" s="796">
        <f t="shared" si="20"/>
        <v>0</v>
      </c>
      <c r="N30" s="796">
        <f t="shared" si="20"/>
        <v>4500</v>
      </c>
      <c r="O30" s="796">
        <f t="shared" si="20"/>
        <v>4500</v>
      </c>
      <c r="P30" s="796">
        <f t="shared" si="20"/>
        <v>0</v>
      </c>
      <c r="Q30" s="796">
        <f t="shared" si="20"/>
        <v>0</v>
      </c>
      <c r="R30" s="796">
        <f t="shared" si="20"/>
        <v>0</v>
      </c>
      <c r="S30" s="796">
        <f t="shared" si="20"/>
        <v>0</v>
      </c>
      <c r="T30" s="796">
        <f t="shared" si="20"/>
        <v>0</v>
      </c>
      <c r="U30" s="796"/>
      <c r="V30" s="796"/>
      <c r="W30" s="796"/>
      <c r="X30" s="809" t="e">
        <f t="shared" ref="X30:AB31" si="21">X31</f>
        <v>#REF!</v>
      </c>
      <c r="Y30" s="809" t="e">
        <f t="shared" si="21"/>
        <v>#REF!</v>
      </c>
      <c r="Z30" s="796" t="e">
        <f t="shared" si="21"/>
        <v>#REF!</v>
      </c>
      <c r="AA30" s="796" t="e">
        <f t="shared" si="21"/>
        <v>#REF!</v>
      </c>
      <c r="AB30" s="796" t="e">
        <f t="shared" si="21"/>
        <v>#REF!</v>
      </c>
      <c r="AC30" s="797"/>
      <c r="AI30" s="135">
        <f t="shared" si="4"/>
        <v>4500</v>
      </c>
      <c r="AJ30" s="135">
        <f t="shared" si="5"/>
        <v>4500</v>
      </c>
      <c r="AK30" s="135">
        <f t="shared" si="6"/>
        <v>0</v>
      </c>
    </row>
    <row r="31" spans="1:37" s="778" customFormat="1">
      <c r="A31" s="802" t="s">
        <v>33</v>
      </c>
      <c r="B31" s="810" t="s">
        <v>30</v>
      </c>
      <c r="C31" s="811"/>
      <c r="D31" s="811"/>
      <c r="E31" s="811"/>
      <c r="F31" s="808"/>
      <c r="G31" s="812">
        <f t="shared" si="20"/>
        <v>4526.808</v>
      </c>
      <c r="H31" s="812">
        <f t="shared" si="20"/>
        <v>0</v>
      </c>
      <c r="I31" s="812">
        <f t="shared" si="20"/>
        <v>0</v>
      </c>
      <c r="J31" s="812">
        <f t="shared" si="20"/>
        <v>0</v>
      </c>
      <c r="K31" s="812">
        <f t="shared" si="20"/>
        <v>0</v>
      </c>
      <c r="L31" s="812">
        <f t="shared" si="20"/>
        <v>0</v>
      </c>
      <c r="M31" s="812">
        <f t="shared" si="20"/>
        <v>0</v>
      </c>
      <c r="N31" s="812">
        <f t="shared" si="20"/>
        <v>4500</v>
      </c>
      <c r="O31" s="812">
        <f t="shared" si="20"/>
        <v>4500</v>
      </c>
      <c r="P31" s="812">
        <f t="shared" si="20"/>
        <v>0</v>
      </c>
      <c r="Q31" s="812">
        <f t="shared" si="20"/>
        <v>0</v>
      </c>
      <c r="R31" s="812">
        <f t="shared" si="20"/>
        <v>0</v>
      </c>
      <c r="S31" s="812">
        <f t="shared" si="20"/>
        <v>0</v>
      </c>
      <c r="T31" s="812">
        <f t="shared" si="20"/>
        <v>0</v>
      </c>
      <c r="U31" s="812"/>
      <c r="V31" s="812"/>
      <c r="W31" s="812"/>
      <c r="X31" s="813" t="e">
        <f t="shared" si="21"/>
        <v>#REF!</v>
      </c>
      <c r="Y31" s="813" t="e">
        <f t="shared" si="21"/>
        <v>#REF!</v>
      </c>
      <c r="Z31" s="812" t="e">
        <f t="shared" si="21"/>
        <v>#REF!</v>
      </c>
      <c r="AA31" s="812" t="e">
        <f t="shared" si="21"/>
        <v>#REF!</v>
      </c>
      <c r="AB31" s="812" t="e">
        <f t="shared" si="21"/>
        <v>#REF!</v>
      </c>
      <c r="AC31" s="804"/>
      <c r="AI31" s="135">
        <f t="shared" si="4"/>
        <v>4500</v>
      </c>
      <c r="AJ31" s="135">
        <f t="shared" si="5"/>
        <v>4500</v>
      </c>
      <c r="AK31" s="135">
        <f t="shared" si="6"/>
        <v>0</v>
      </c>
    </row>
    <row r="32" spans="1:37" s="778" customFormat="1">
      <c r="A32" s="802"/>
      <c r="B32" s="810" t="s">
        <v>29</v>
      </c>
      <c r="C32" s="811"/>
      <c r="D32" s="811"/>
      <c r="E32" s="811"/>
      <c r="F32" s="808"/>
      <c r="G32" s="813">
        <f>G33</f>
        <v>4526.808</v>
      </c>
      <c r="H32" s="813">
        <f t="shared" si="20"/>
        <v>0</v>
      </c>
      <c r="I32" s="813">
        <f t="shared" si="20"/>
        <v>0</v>
      </c>
      <c r="J32" s="813">
        <f t="shared" si="20"/>
        <v>0</v>
      </c>
      <c r="K32" s="813">
        <f t="shared" si="20"/>
        <v>0</v>
      </c>
      <c r="L32" s="813">
        <f t="shared" si="20"/>
        <v>0</v>
      </c>
      <c r="M32" s="813">
        <f t="shared" si="20"/>
        <v>0</v>
      </c>
      <c r="N32" s="813">
        <f t="shared" si="20"/>
        <v>4500</v>
      </c>
      <c r="O32" s="813">
        <f t="shared" si="20"/>
        <v>4500</v>
      </c>
      <c r="P32" s="813">
        <f t="shared" si="20"/>
        <v>0</v>
      </c>
      <c r="Q32" s="813">
        <f t="shared" si="20"/>
        <v>0</v>
      </c>
      <c r="R32" s="813">
        <f t="shared" si="20"/>
        <v>0</v>
      </c>
      <c r="S32" s="813">
        <f t="shared" si="20"/>
        <v>0</v>
      </c>
      <c r="T32" s="813">
        <f t="shared" si="20"/>
        <v>0</v>
      </c>
      <c r="U32" s="813"/>
      <c r="V32" s="813"/>
      <c r="W32" s="813"/>
      <c r="X32" s="813" t="e">
        <f>SUM(#REF!)</f>
        <v>#REF!</v>
      </c>
      <c r="Y32" s="813" t="e">
        <f>SUM(#REF!)</f>
        <v>#REF!</v>
      </c>
      <c r="Z32" s="813" t="e">
        <f>SUM(#REF!)</f>
        <v>#REF!</v>
      </c>
      <c r="AA32" s="813" t="e">
        <f>SUM(#REF!)</f>
        <v>#REF!</v>
      </c>
      <c r="AB32" s="813" t="e">
        <f>SUM(#REF!)</f>
        <v>#REF!</v>
      </c>
      <c r="AC32" s="804"/>
      <c r="AI32" s="135">
        <f t="shared" si="4"/>
        <v>4500</v>
      </c>
      <c r="AJ32" s="135">
        <f t="shared" si="5"/>
        <v>4500</v>
      </c>
      <c r="AK32" s="135">
        <f t="shared" si="6"/>
        <v>0</v>
      </c>
    </row>
    <row r="33" spans="1:37" s="780" customFormat="1" ht="45" customHeight="1">
      <c r="A33" s="798">
        <v>1</v>
      </c>
      <c r="B33" s="814" t="s">
        <v>88</v>
      </c>
      <c r="C33" s="815" t="s">
        <v>87</v>
      </c>
      <c r="D33" s="798" t="s">
        <v>162</v>
      </c>
      <c r="E33" s="816" t="s">
        <v>167</v>
      </c>
      <c r="F33" s="808" t="s">
        <v>620</v>
      </c>
      <c r="G33" s="817">
        <v>4526.808</v>
      </c>
      <c r="H33" s="817">
        <f>SUM(I33:M33)</f>
        <v>0</v>
      </c>
      <c r="I33" s="817"/>
      <c r="J33" s="817"/>
      <c r="K33" s="817"/>
      <c r="L33" s="817"/>
      <c r="M33" s="817"/>
      <c r="N33" s="817">
        <f>SUM(O33:S33)</f>
        <v>4500</v>
      </c>
      <c r="O33" s="817">
        <v>4500</v>
      </c>
      <c r="P33" s="817"/>
      <c r="Q33" s="817"/>
      <c r="R33" s="817"/>
      <c r="S33" s="817"/>
      <c r="T33" s="817"/>
      <c r="U33" s="817"/>
      <c r="V33" s="817"/>
      <c r="W33" s="817"/>
      <c r="X33" s="800">
        <v>1</v>
      </c>
      <c r="Y33" s="800">
        <f t="shared" ref="Y33" si="22">IF(AA33=0,0,1)</f>
        <v>1</v>
      </c>
      <c r="Z33" s="817">
        <v>40000</v>
      </c>
      <c r="AA33" s="817">
        <v>40000</v>
      </c>
      <c r="AB33" s="817"/>
      <c r="AC33" s="818"/>
      <c r="AH33" s="780">
        <v>1</v>
      </c>
      <c r="AI33" s="135">
        <f t="shared" si="4"/>
        <v>4500</v>
      </c>
      <c r="AJ33" s="135">
        <f t="shared" si="5"/>
        <v>4500</v>
      </c>
      <c r="AK33" s="135">
        <f t="shared" si="6"/>
        <v>0</v>
      </c>
    </row>
    <row r="34" spans="1:37" s="780" customFormat="1">
      <c r="A34" s="819" t="s">
        <v>8</v>
      </c>
      <c r="B34" s="820" t="s">
        <v>230</v>
      </c>
      <c r="C34" s="821"/>
      <c r="D34" s="821"/>
      <c r="E34" s="821"/>
      <c r="F34" s="808"/>
      <c r="G34" s="796">
        <f>G35+G40</f>
        <v>3842361</v>
      </c>
      <c r="H34" s="796">
        <f t="shared" ref="H34:T34" si="23">H35+H40</f>
        <v>2242500</v>
      </c>
      <c r="I34" s="796">
        <f t="shared" si="23"/>
        <v>0</v>
      </c>
      <c r="J34" s="796">
        <f t="shared" si="23"/>
        <v>2242500</v>
      </c>
      <c r="K34" s="796">
        <f t="shared" si="23"/>
        <v>0</v>
      </c>
      <c r="L34" s="796">
        <f t="shared" si="23"/>
        <v>0</v>
      </c>
      <c r="M34" s="796">
        <f t="shared" si="23"/>
        <v>0</v>
      </c>
      <c r="N34" s="796">
        <f t="shared" si="23"/>
        <v>2403226</v>
      </c>
      <c r="O34" s="796">
        <f t="shared" si="23"/>
        <v>0</v>
      </c>
      <c r="P34" s="796">
        <f t="shared" si="23"/>
        <v>2344061</v>
      </c>
      <c r="Q34" s="796">
        <f t="shared" si="23"/>
        <v>0</v>
      </c>
      <c r="R34" s="796">
        <f t="shared" si="23"/>
        <v>0</v>
      </c>
      <c r="S34" s="796">
        <f t="shared" si="23"/>
        <v>59165</v>
      </c>
      <c r="T34" s="796">
        <f t="shared" si="23"/>
        <v>0</v>
      </c>
      <c r="U34" s="796"/>
      <c r="V34" s="796"/>
      <c r="W34" s="796"/>
      <c r="X34" s="800"/>
      <c r="Y34" s="800"/>
      <c r="Z34" s="817"/>
      <c r="AA34" s="817"/>
      <c r="AB34" s="817"/>
      <c r="AC34" s="818"/>
      <c r="AI34" s="135">
        <f t="shared" si="4"/>
        <v>160726</v>
      </c>
      <c r="AJ34" s="135">
        <f t="shared" si="5"/>
        <v>0</v>
      </c>
      <c r="AK34" s="135">
        <f t="shared" si="6"/>
        <v>101561</v>
      </c>
    </row>
    <row r="35" spans="1:37" s="780" customFormat="1" ht="31.5">
      <c r="A35" s="819" t="s">
        <v>33</v>
      </c>
      <c r="B35" s="822" t="s">
        <v>216</v>
      </c>
      <c r="C35" s="821"/>
      <c r="D35" s="821"/>
      <c r="E35" s="821"/>
      <c r="F35" s="808"/>
      <c r="G35" s="812">
        <f>G36</f>
        <v>76184</v>
      </c>
      <c r="H35" s="812">
        <f t="shared" ref="H35:T35" si="24">H36</f>
        <v>24200</v>
      </c>
      <c r="I35" s="812">
        <f t="shared" si="24"/>
        <v>0</v>
      </c>
      <c r="J35" s="812">
        <f t="shared" si="24"/>
        <v>24200</v>
      </c>
      <c r="K35" s="812">
        <f t="shared" si="24"/>
        <v>0</v>
      </c>
      <c r="L35" s="812">
        <f t="shared" si="24"/>
        <v>0</v>
      </c>
      <c r="M35" s="812">
        <f t="shared" si="24"/>
        <v>0</v>
      </c>
      <c r="N35" s="812">
        <f t="shared" si="24"/>
        <v>38561</v>
      </c>
      <c r="O35" s="812">
        <f t="shared" si="24"/>
        <v>0</v>
      </c>
      <c r="P35" s="812">
        <f t="shared" si="24"/>
        <v>38561</v>
      </c>
      <c r="Q35" s="812">
        <f t="shared" si="24"/>
        <v>0</v>
      </c>
      <c r="R35" s="812">
        <f t="shared" si="24"/>
        <v>0</v>
      </c>
      <c r="S35" s="812">
        <f t="shared" si="24"/>
        <v>0</v>
      </c>
      <c r="T35" s="812">
        <f t="shared" si="24"/>
        <v>0</v>
      </c>
      <c r="U35" s="812"/>
      <c r="V35" s="812"/>
      <c r="W35" s="812"/>
      <c r="X35" s="800"/>
      <c r="Y35" s="800"/>
      <c r="Z35" s="817"/>
      <c r="AA35" s="817"/>
      <c r="AB35" s="817"/>
      <c r="AC35" s="818"/>
      <c r="AI35" s="135">
        <f t="shared" si="4"/>
        <v>14361</v>
      </c>
      <c r="AJ35" s="135">
        <f t="shared" si="5"/>
        <v>0</v>
      </c>
      <c r="AK35" s="135">
        <f t="shared" si="6"/>
        <v>14361</v>
      </c>
    </row>
    <row r="36" spans="1:37" s="780" customFormat="1">
      <c r="A36" s="819"/>
      <c r="B36" s="823" t="s">
        <v>29</v>
      </c>
      <c r="C36" s="821"/>
      <c r="D36" s="821"/>
      <c r="E36" s="821"/>
      <c r="F36" s="808"/>
      <c r="G36" s="812">
        <f>SUM(G37:G39)</f>
        <v>76184</v>
      </c>
      <c r="H36" s="812">
        <f t="shared" ref="H36:T36" si="25">SUM(H37:H39)</f>
        <v>24200</v>
      </c>
      <c r="I36" s="812">
        <f t="shared" si="25"/>
        <v>0</v>
      </c>
      <c r="J36" s="812">
        <f t="shared" si="25"/>
        <v>24200</v>
      </c>
      <c r="K36" s="812">
        <f t="shared" si="25"/>
        <v>0</v>
      </c>
      <c r="L36" s="812">
        <f t="shared" si="25"/>
        <v>0</v>
      </c>
      <c r="M36" s="812">
        <f t="shared" si="25"/>
        <v>0</v>
      </c>
      <c r="N36" s="812">
        <f t="shared" si="25"/>
        <v>38561</v>
      </c>
      <c r="O36" s="812">
        <f t="shared" si="25"/>
        <v>0</v>
      </c>
      <c r="P36" s="812">
        <f t="shared" si="25"/>
        <v>38561</v>
      </c>
      <c r="Q36" s="812">
        <f t="shared" si="25"/>
        <v>0</v>
      </c>
      <c r="R36" s="812">
        <f t="shared" si="25"/>
        <v>0</v>
      </c>
      <c r="S36" s="812">
        <f t="shared" si="25"/>
        <v>0</v>
      </c>
      <c r="T36" s="812">
        <f t="shared" si="25"/>
        <v>0</v>
      </c>
      <c r="U36" s="812"/>
      <c r="V36" s="812"/>
      <c r="W36" s="812"/>
      <c r="X36" s="800"/>
      <c r="Y36" s="800"/>
      <c r="Z36" s="817"/>
      <c r="AA36" s="817"/>
      <c r="AB36" s="817"/>
      <c r="AC36" s="818"/>
      <c r="AI36" s="135">
        <f t="shared" si="4"/>
        <v>14361</v>
      </c>
      <c r="AJ36" s="135">
        <f t="shared" si="5"/>
        <v>0</v>
      </c>
      <c r="AK36" s="135">
        <f t="shared" si="6"/>
        <v>14361</v>
      </c>
    </row>
    <row r="37" spans="1:37" s="780" customFormat="1" ht="75.75" customHeight="1">
      <c r="A37" s="824">
        <v>1</v>
      </c>
      <c r="B37" s="825" t="s">
        <v>603</v>
      </c>
      <c r="C37" s="826" t="s">
        <v>319</v>
      </c>
      <c r="D37" s="826"/>
      <c r="E37" s="827" t="s">
        <v>260</v>
      </c>
      <c r="F37" s="827" t="s">
        <v>533</v>
      </c>
      <c r="G37" s="828">
        <v>18201</v>
      </c>
      <c r="H37" s="817">
        <f t="shared" ref="H37:H39" si="26">SUM(I37:M37)</f>
        <v>4000</v>
      </c>
      <c r="I37" s="817"/>
      <c r="J37" s="829">
        <v>4000</v>
      </c>
      <c r="K37" s="817"/>
      <c r="L37" s="817"/>
      <c r="M37" s="817"/>
      <c r="N37" s="817">
        <f t="shared" ref="N37:N39" si="27">SUM(O37:S37)</f>
        <v>6911</v>
      </c>
      <c r="O37" s="817"/>
      <c r="P37" s="829">
        <v>6911</v>
      </c>
      <c r="Q37" s="817"/>
      <c r="R37" s="817"/>
      <c r="S37" s="817"/>
      <c r="T37" s="817"/>
      <c r="U37" s="817"/>
      <c r="V37" s="817"/>
      <c r="W37" s="817"/>
      <c r="X37" s="800"/>
      <c r="Y37" s="800"/>
      <c r="Z37" s="817"/>
      <c r="AA37" s="817"/>
      <c r="AB37" s="817"/>
      <c r="AC37" s="818"/>
      <c r="AI37" s="135">
        <f t="shared" si="4"/>
        <v>2911</v>
      </c>
      <c r="AJ37" s="135">
        <f t="shared" si="5"/>
        <v>0</v>
      </c>
      <c r="AK37" s="135">
        <f t="shared" si="6"/>
        <v>2911</v>
      </c>
    </row>
    <row r="38" spans="1:37" s="780" customFormat="1" ht="72" customHeight="1">
      <c r="A38" s="824">
        <v>2</v>
      </c>
      <c r="B38" s="825" t="s">
        <v>604</v>
      </c>
      <c r="C38" s="826" t="s">
        <v>319</v>
      </c>
      <c r="D38" s="826"/>
      <c r="E38" s="827" t="s">
        <v>260</v>
      </c>
      <c r="F38" s="827" t="s">
        <v>535</v>
      </c>
      <c r="G38" s="830">
        <v>37016</v>
      </c>
      <c r="H38" s="817">
        <f t="shared" si="26"/>
        <v>15200</v>
      </c>
      <c r="I38" s="817"/>
      <c r="J38" s="829">
        <v>15200</v>
      </c>
      <c r="K38" s="817"/>
      <c r="L38" s="817"/>
      <c r="M38" s="817"/>
      <c r="N38" s="817">
        <f t="shared" si="27"/>
        <v>22600</v>
      </c>
      <c r="O38" s="817"/>
      <c r="P38" s="829">
        <f>15200+7400</f>
        <v>22600</v>
      </c>
      <c r="Q38" s="817"/>
      <c r="R38" s="817"/>
      <c r="S38" s="817"/>
      <c r="T38" s="817"/>
      <c r="U38" s="817"/>
      <c r="V38" s="817"/>
      <c r="W38" s="817"/>
      <c r="X38" s="800"/>
      <c r="Y38" s="800"/>
      <c r="Z38" s="817"/>
      <c r="AA38" s="817"/>
      <c r="AB38" s="817"/>
      <c r="AC38" s="818"/>
      <c r="AI38" s="135">
        <f t="shared" si="4"/>
        <v>7400</v>
      </c>
      <c r="AJ38" s="135">
        <f t="shared" si="5"/>
        <v>0</v>
      </c>
      <c r="AK38" s="135">
        <f t="shared" si="6"/>
        <v>7400</v>
      </c>
    </row>
    <row r="39" spans="1:37" s="780" customFormat="1" ht="71.25" customHeight="1">
      <c r="A39" s="824">
        <v>3</v>
      </c>
      <c r="B39" s="825" t="s">
        <v>605</v>
      </c>
      <c r="C39" s="826" t="s">
        <v>319</v>
      </c>
      <c r="D39" s="826"/>
      <c r="E39" s="827" t="s">
        <v>260</v>
      </c>
      <c r="F39" s="827" t="s">
        <v>537</v>
      </c>
      <c r="G39" s="830">
        <v>20967</v>
      </c>
      <c r="H39" s="817">
        <f t="shared" si="26"/>
        <v>5000</v>
      </c>
      <c r="I39" s="817"/>
      <c r="J39" s="829">
        <v>5000</v>
      </c>
      <c r="K39" s="817"/>
      <c r="L39" s="817"/>
      <c r="M39" s="817"/>
      <c r="N39" s="817">
        <f t="shared" si="27"/>
        <v>9050</v>
      </c>
      <c r="O39" s="817"/>
      <c r="P39" s="829">
        <f>3200+5850</f>
        <v>9050</v>
      </c>
      <c r="Q39" s="817"/>
      <c r="R39" s="817"/>
      <c r="S39" s="817"/>
      <c r="T39" s="817"/>
      <c r="U39" s="817"/>
      <c r="V39" s="817"/>
      <c r="W39" s="817"/>
      <c r="X39" s="800"/>
      <c r="Y39" s="800"/>
      <c r="Z39" s="817"/>
      <c r="AA39" s="817"/>
      <c r="AB39" s="817"/>
      <c r="AC39" s="818"/>
      <c r="AI39" s="135">
        <f t="shared" si="4"/>
        <v>4050</v>
      </c>
      <c r="AJ39" s="135">
        <f t="shared" si="5"/>
        <v>0</v>
      </c>
      <c r="AK39" s="135">
        <f t="shared" si="6"/>
        <v>4050</v>
      </c>
    </row>
    <row r="40" spans="1:37" s="780" customFormat="1">
      <c r="A40" s="831" t="s">
        <v>34</v>
      </c>
      <c r="B40" s="832" t="s">
        <v>30</v>
      </c>
      <c r="C40" s="833"/>
      <c r="D40" s="833"/>
      <c r="E40" s="833"/>
      <c r="F40" s="808"/>
      <c r="G40" s="813">
        <f>G41+G42</f>
        <v>3766177</v>
      </c>
      <c r="H40" s="813">
        <f t="shared" ref="H40:T40" si="28">H41+H42</f>
        <v>2218300</v>
      </c>
      <c r="I40" s="813">
        <f t="shared" si="28"/>
        <v>0</v>
      </c>
      <c r="J40" s="813">
        <f t="shared" si="28"/>
        <v>2218300</v>
      </c>
      <c r="K40" s="813">
        <f t="shared" si="28"/>
        <v>0</v>
      </c>
      <c r="L40" s="813">
        <f t="shared" si="28"/>
        <v>0</v>
      </c>
      <c r="M40" s="813">
        <f t="shared" si="28"/>
        <v>0</v>
      </c>
      <c r="N40" s="813">
        <f t="shared" si="28"/>
        <v>2364665</v>
      </c>
      <c r="O40" s="813">
        <f t="shared" si="28"/>
        <v>0</v>
      </c>
      <c r="P40" s="813">
        <f t="shared" si="28"/>
        <v>2305500</v>
      </c>
      <c r="Q40" s="813">
        <f t="shared" si="28"/>
        <v>0</v>
      </c>
      <c r="R40" s="813">
        <f t="shared" si="28"/>
        <v>0</v>
      </c>
      <c r="S40" s="813">
        <f t="shared" si="28"/>
        <v>59165</v>
      </c>
      <c r="T40" s="813">
        <f t="shared" si="28"/>
        <v>0</v>
      </c>
      <c r="U40" s="813"/>
      <c r="V40" s="813"/>
      <c r="W40" s="813"/>
      <c r="X40" s="800"/>
      <c r="Y40" s="800"/>
      <c r="Z40" s="817"/>
      <c r="AA40" s="817"/>
      <c r="AB40" s="817"/>
      <c r="AC40" s="818"/>
      <c r="AI40" s="135">
        <f t="shared" si="4"/>
        <v>146365</v>
      </c>
      <c r="AJ40" s="135">
        <f t="shared" si="5"/>
        <v>0</v>
      </c>
      <c r="AK40" s="135">
        <f t="shared" si="6"/>
        <v>87200</v>
      </c>
    </row>
    <row r="41" spans="1:37" s="780" customFormat="1" ht="60.75" customHeight="1">
      <c r="A41" s="824">
        <v>1</v>
      </c>
      <c r="B41" s="834" t="s">
        <v>254</v>
      </c>
      <c r="C41" s="835" t="s">
        <v>601</v>
      </c>
      <c r="D41" s="835" t="s">
        <v>220</v>
      </c>
      <c r="E41" s="835" t="s">
        <v>219</v>
      </c>
      <c r="F41" s="835" t="s">
        <v>256</v>
      </c>
      <c r="G41" s="836">
        <v>3617676</v>
      </c>
      <c r="H41" s="817">
        <f>SUM(I41:M41)</f>
        <v>2181000</v>
      </c>
      <c r="I41" s="817"/>
      <c r="J41" s="836">
        <v>2181000</v>
      </c>
      <c r="K41" s="817"/>
      <c r="L41" s="817"/>
      <c r="M41" s="817"/>
      <c r="N41" s="817">
        <f>SUM(O41:S41)</f>
        <v>2217365</v>
      </c>
      <c r="O41" s="817"/>
      <c r="P41" s="836">
        <f>2181000</f>
        <v>2181000</v>
      </c>
      <c r="Q41" s="836"/>
      <c r="R41" s="817"/>
      <c r="S41" s="836">
        <f>36365</f>
        <v>36365</v>
      </c>
      <c r="T41" s="836"/>
      <c r="U41" s="836"/>
      <c r="V41" s="836"/>
      <c r="W41" s="836"/>
      <c r="X41" s="800"/>
      <c r="Y41" s="800"/>
      <c r="Z41" s="817"/>
      <c r="AA41" s="817"/>
      <c r="AB41" s="817"/>
      <c r="AC41" s="818"/>
      <c r="AI41" s="135">
        <f t="shared" si="4"/>
        <v>36365</v>
      </c>
      <c r="AJ41" s="135">
        <f t="shared" si="5"/>
        <v>0</v>
      </c>
      <c r="AK41" s="135">
        <f t="shared" si="6"/>
        <v>0</v>
      </c>
    </row>
    <row r="42" spans="1:37" s="780" customFormat="1">
      <c r="A42" s="831"/>
      <c r="B42" s="837" t="s">
        <v>29</v>
      </c>
      <c r="C42" s="833"/>
      <c r="D42" s="833"/>
      <c r="E42" s="833"/>
      <c r="F42" s="835"/>
      <c r="G42" s="813">
        <f>SUM(G43:G46)</f>
        <v>148501</v>
      </c>
      <c r="H42" s="813">
        <f t="shared" ref="H42:T42" si="29">SUM(H43:H46)</f>
        <v>37300</v>
      </c>
      <c r="I42" s="813">
        <f t="shared" si="29"/>
        <v>0</v>
      </c>
      <c r="J42" s="813">
        <f t="shared" si="29"/>
        <v>37300</v>
      </c>
      <c r="K42" s="813">
        <f t="shared" si="29"/>
        <v>0</v>
      </c>
      <c r="L42" s="813">
        <f t="shared" si="29"/>
        <v>0</v>
      </c>
      <c r="M42" s="813">
        <f t="shared" si="29"/>
        <v>0</v>
      </c>
      <c r="N42" s="813">
        <f t="shared" si="29"/>
        <v>147300</v>
      </c>
      <c r="O42" s="813">
        <f t="shared" si="29"/>
        <v>0</v>
      </c>
      <c r="P42" s="813">
        <f t="shared" si="29"/>
        <v>124500</v>
      </c>
      <c r="Q42" s="813">
        <f t="shared" si="29"/>
        <v>0</v>
      </c>
      <c r="R42" s="813">
        <f t="shared" si="29"/>
        <v>0</v>
      </c>
      <c r="S42" s="813">
        <f t="shared" si="29"/>
        <v>22800</v>
      </c>
      <c r="T42" s="813">
        <f t="shared" si="29"/>
        <v>0</v>
      </c>
      <c r="U42" s="813"/>
      <c r="V42" s="813"/>
      <c r="W42" s="813"/>
      <c r="X42" s="800"/>
      <c r="Y42" s="800"/>
      <c r="Z42" s="817"/>
      <c r="AA42" s="817"/>
      <c r="AB42" s="817"/>
      <c r="AC42" s="818"/>
      <c r="AI42" s="135">
        <f t="shared" si="4"/>
        <v>110000</v>
      </c>
      <c r="AJ42" s="135">
        <f t="shared" si="5"/>
        <v>0</v>
      </c>
      <c r="AK42" s="135">
        <f t="shared" si="6"/>
        <v>87200</v>
      </c>
    </row>
    <row r="43" spans="1:37" s="780" customFormat="1" ht="42" customHeight="1">
      <c r="A43" s="824">
        <v>1</v>
      </c>
      <c r="B43" s="838" t="s">
        <v>289</v>
      </c>
      <c r="C43" s="826" t="s">
        <v>284</v>
      </c>
      <c r="D43" s="826" t="s">
        <v>285</v>
      </c>
      <c r="E43" s="839" t="s">
        <v>235</v>
      </c>
      <c r="F43" s="840" t="s">
        <v>290</v>
      </c>
      <c r="G43" s="836">
        <v>41504</v>
      </c>
      <c r="H43" s="817">
        <f>SUM(I43:M43)</f>
        <v>37300</v>
      </c>
      <c r="I43" s="817"/>
      <c r="J43" s="836">
        <v>37300</v>
      </c>
      <c r="K43" s="817"/>
      <c r="L43" s="817"/>
      <c r="M43" s="817"/>
      <c r="N43" s="817">
        <f>SUM(O43:S43)</f>
        <v>41300</v>
      </c>
      <c r="O43" s="817"/>
      <c r="P43" s="836">
        <f>37300</f>
        <v>37300</v>
      </c>
      <c r="Q43" s="817"/>
      <c r="R43" s="817"/>
      <c r="S43" s="817">
        <f>4000</f>
        <v>4000</v>
      </c>
      <c r="T43" s="817"/>
      <c r="U43" s="817"/>
      <c r="V43" s="817"/>
      <c r="W43" s="817"/>
      <c r="X43" s="800"/>
      <c r="Y43" s="800"/>
      <c r="Z43" s="817"/>
      <c r="AA43" s="817"/>
      <c r="AB43" s="817"/>
      <c r="AC43" s="818"/>
      <c r="AH43" s="780">
        <v>1</v>
      </c>
      <c r="AI43" s="135">
        <f t="shared" si="4"/>
        <v>4000</v>
      </c>
      <c r="AJ43" s="135">
        <f t="shared" si="5"/>
        <v>0</v>
      </c>
      <c r="AK43" s="135">
        <f t="shared" si="6"/>
        <v>0</v>
      </c>
    </row>
    <row r="44" spans="1:37" s="780" customFormat="1" ht="42" customHeight="1">
      <c r="A44" s="841">
        <v>2</v>
      </c>
      <c r="B44" s="842" t="s">
        <v>281</v>
      </c>
      <c r="C44" s="826" t="s">
        <v>284</v>
      </c>
      <c r="D44" s="826" t="s">
        <v>285</v>
      </c>
      <c r="E44" s="826" t="s">
        <v>223</v>
      </c>
      <c r="F44" s="826" t="s">
        <v>286</v>
      </c>
      <c r="G44" s="843">
        <v>31203</v>
      </c>
      <c r="H44" s="817"/>
      <c r="I44" s="817"/>
      <c r="J44" s="817"/>
      <c r="K44" s="817"/>
      <c r="L44" s="817"/>
      <c r="M44" s="817"/>
      <c r="N44" s="817">
        <f t="shared" ref="N44:N46" si="30">SUM(O44:S44)</f>
        <v>31000</v>
      </c>
      <c r="O44" s="817"/>
      <c r="P44" s="844">
        <v>25500</v>
      </c>
      <c r="Q44" s="844"/>
      <c r="R44" s="844">
        <v>0</v>
      </c>
      <c r="S44" s="844">
        <v>5500</v>
      </c>
      <c r="T44" s="817"/>
      <c r="U44" s="817"/>
      <c r="V44" s="817"/>
      <c r="W44" s="817"/>
      <c r="X44" s="800"/>
      <c r="Y44" s="800"/>
      <c r="Z44" s="817"/>
      <c r="AA44" s="817"/>
      <c r="AB44" s="817"/>
      <c r="AC44" s="818"/>
      <c r="AH44" s="780">
        <v>1</v>
      </c>
      <c r="AI44" s="135">
        <f t="shared" si="4"/>
        <v>31000</v>
      </c>
      <c r="AJ44" s="135">
        <f t="shared" si="5"/>
        <v>0</v>
      </c>
      <c r="AK44" s="135">
        <f t="shared" si="6"/>
        <v>25500</v>
      </c>
    </row>
    <row r="45" spans="1:37" s="780" customFormat="1" ht="42" customHeight="1">
      <c r="A45" s="841">
        <v>3</v>
      </c>
      <c r="B45" s="842" t="s">
        <v>282</v>
      </c>
      <c r="C45" s="826" t="s">
        <v>284</v>
      </c>
      <c r="D45" s="826" t="s">
        <v>285</v>
      </c>
      <c r="E45" s="826" t="s">
        <v>223</v>
      </c>
      <c r="F45" s="826" t="s">
        <v>287</v>
      </c>
      <c r="G45" s="843">
        <v>36934</v>
      </c>
      <c r="H45" s="817"/>
      <c r="I45" s="817"/>
      <c r="J45" s="817"/>
      <c r="K45" s="817"/>
      <c r="L45" s="817"/>
      <c r="M45" s="817"/>
      <c r="N45" s="817">
        <f t="shared" si="30"/>
        <v>36500</v>
      </c>
      <c r="O45" s="817"/>
      <c r="P45" s="844">
        <v>30000</v>
      </c>
      <c r="Q45" s="844"/>
      <c r="R45" s="844">
        <v>0</v>
      </c>
      <c r="S45" s="844">
        <v>6500</v>
      </c>
      <c r="T45" s="817"/>
      <c r="U45" s="817"/>
      <c r="V45" s="817"/>
      <c r="W45" s="817"/>
      <c r="X45" s="800"/>
      <c r="Y45" s="800"/>
      <c r="Z45" s="817"/>
      <c r="AA45" s="817"/>
      <c r="AB45" s="817"/>
      <c r="AC45" s="818"/>
      <c r="AH45" s="780">
        <v>1</v>
      </c>
      <c r="AI45" s="135">
        <f t="shared" si="4"/>
        <v>36500</v>
      </c>
      <c r="AJ45" s="135">
        <f t="shared" si="5"/>
        <v>0</v>
      </c>
      <c r="AK45" s="135">
        <f t="shared" si="6"/>
        <v>30000</v>
      </c>
    </row>
    <row r="46" spans="1:37" s="780" customFormat="1" ht="42" customHeight="1">
      <c r="A46" s="841">
        <v>4</v>
      </c>
      <c r="B46" s="842" t="s">
        <v>283</v>
      </c>
      <c r="C46" s="826" t="s">
        <v>284</v>
      </c>
      <c r="D46" s="826" t="s">
        <v>285</v>
      </c>
      <c r="E46" s="826" t="s">
        <v>223</v>
      </c>
      <c r="F46" s="826" t="s">
        <v>288</v>
      </c>
      <c r="G46" s="843">
        <v>38860</v>
      </c>
      <c r="H46" s="817"/>
      <c r="I46" s="817"/>
      <c r="J46" s="817"/>
      <c r="K46" s="817"/>
      <c r="L46" s="817"/>
      <c r="M46" s="817"/>
      <c r="N46" s="817">
        <f t="shared" si="30"/>
        <v>38500</v>
      </c>
      <c r="O46" s="817"/>
      <c r="P46" s="844">
        <v>31700</v>
      </c>
      <c r="Q46" s="844"/>
      <c r="R46" s="844">
        <v>0</v>
      </c>
      <c r="S46" s="844">
        <v>6800</v>
      </c>
      <c r="T46" s="817"/>
      <c r="U46" s="817"/>
      <c r="V46" s="817"/>
      <c r="W46" s="817"/>
      <c r="X46" s="800"/>
      <c r="Y46" s="800"/>
      <c r="Z46" s="817"/>
      <c r="AA46" s="817"/>
      <c r="AB46" s="817"/>
      <c r="AC46" s="818"/>
      <c r="AH46" s="780">
        <v>1</v>
      </c>
      <c r="AI46" s="135">
        <f t="shared" si="4"/>
        <v>38500</v>
      </c>
      <c r="AJ46" s="135">
        <f t="shared" si="5"/>
        <v>0</v>
      </c>
      <c r="AK46" s="135">
        <f t="shared" si="6"/>
        <v>31700</v>
      </c>
    </row>
    <row r="47" spans="1:37" s="780" customFormat="1">
      <c r="A47" s="798"/>
      <c r="B47" s="814"/>
      <c r="C47" s="815"/>
      <c r="D47" s="798"/>
      <c r="E47" s="816"/>
      <c r="F47" s="808"/>
      <c r="G47" s="817"/>
      <c r="H47" s="817"/>
      <c r="I47" s="817"/>
      <c r="J47" s="817"/>
      <c r="K47" s="817"/>
      <c r="L47" s="817"/>
      <c r="M47" s="817"/>
      <c r="N47" s="817"/>
      <c r="O47" s="817"/>
      <c r="P47" s="817"/>
      <c r="Q47" s="817"/>
      <c r="R47" s="817"/>
      <c r="S47" s="817"/>
      <c r="T47" s="817"/>
      <c r="U47" s="817"/>
      <c r="V47" s="817"/>
      <c r="W47" s="817"/>
      <c r="X47" s="800"/>
      <c r="Y47" s="800"/>
      <c r="Z47" s="817"/>
      <c r="AA47" s="817"/>
      <c r="AB47" s="817"/>
      <c r="AC47" s="818"/>
      <c r="AI47" s="135">
        <f t="shared" si="4"/>
        <v>0</v>
      </c>
      <c r="AJ47" s="135">
        <f t="shared" si="5"/>
        <v>0</v>
      </c>
      <c r="AK47" s="135">
        <f t="shared" si="6"/>
        <v>0</v>
      </c>
    </row>
    <row r="48" spans="1:37" s="780" customFormat="1">
      <c r="A48" s="845" t="s">
        <v>10</v>
      </c>
      <c r="B48" s="846" t="s">
        <v>16</v>
      </c>
      <c r="C48" s="815"/>
      <c r="D48" s="798"/>
      <c r="E48" s="816"/>
      <c r="F48" s="808"/>
      <c r="G48" s="796">
        <f>G49+G52</f>
        <v>2066871</v>
      </c>
      <c r="H48" s="796">
        <f t="shared" ref="H48:T48" si="31">H49+H52</f>
        <v>18700</v>
      </c>
      <c r="I48" s="796">
        <f t="shared" si="31"/>
        <v>0</v>
      </c>
      <c r="J48" s="796">
        <f t="shared" si="31"/>
        <v>18700</v>
      </c>
      <c r="K48" s="796">
        <f t="shared" si="31"/>
        <v>0</v>
      </c>
      <c r="L48" s="796">
        <f t="shared" si="31"/>
        <v>0</v>
      </c>
      <c r="M48" s="796">
        <f t="shared" si="31"/>
        <v>0</v>
      </c>
      <c r="N48" s="796">
        <f t="shared" si="31"/>
        <v>178054</v>
      </c>
      <c r="O48" s="796">
        <f t="shared" si="31"/>
        <v>0</v>
      </c>
      <c r="P48" s="796">
        <f t="shared" si="31"/>
        <v>18700</v>
      </c>
      <c r="Q48" s="796">
        <f t="shared" si="31"/>
        <v>0</v>
      </c>
      <c r="R48" s="796">
        <f t="shared" si="31"/>
        <v>0</v>
      </c>
      <c r="S48" s="796">
        <f t="shared" si="31"/>
        <v>159354</v>
      </c>
      <c r="T48" s="796">
        <f t="shared" si="31"/>
        <v>0</v>
      </c>
      <c r="U48" s="796"/>
      <c r="V48" s="796"/>
      <c r="W48" s="796"/>
      <c r="X48" s="800"/>
      <c r="Y48" s="800"/>
      <c r="Z48" s="817"/>
      <c r="AA48" s="817"/>
      <c r="AB48" s="817"/>
      <c r="AC48" s="818"/>
      <c r="AI48" s="135">
        <f t="shared" si="4"/>
        <v>159354</v>
      </c>
      <c r="AJ48" s="135">
        <f t="shared" si="5"/>
        <v>0</v>
      </c>
      <c r="AK48" s="135">
        <f t="shared" si="6"/>
        <v>0</v>
      </c>
    </row>
    <row r="49" spans="1:43" s="780" customFormat="1" ht="31.5">
      <c r="A49" s="847" t="s">
        <v>33</v>
      </c>
      <c r="B49" s="822" t="s">
        <v>216</v>
      </c>
      <c r="C49" s="815"/>
      <c r="D49" s="798"/>
      <c r="E49" s="816"/>
      <c r="F49" s="808"/>
      <c r="G49" s="812">
        <f>G50</f>
        <v>1724105</v>
      </c>
      <c r="H49" s="812">
        <f t="shared" ref="H49:T50" si="32">H50</f>
        <v>0</v>
      </c>
      <c r="I49" s="812">
        <f t="shared" si="32"/>
        <v>0</v>
      </c>
      <c r="J49" s="812">
        <f t="shared" si="32"/>
        <v>0</v>
      </c>
      <c r="K49" s="812">
        <f t="shared" si="32"/>
        <v>0</v>
      </c>
      <c r="L49" s="812">
        <f t="shared" si="32"/>
        <v>0</v>
      </c>
      <c r="M49" s="812">
        <f t="shared" si="32"/>
        <v>0</v>
      </c>
      <c r="N49" s="812">
        <f t="shared" si="32"/>
        <v>159354</v>
      </c>
      <c r="O49" s="812">
        <f t="shared" si="32"/>
        <v>0</v>
      </c>
      <c r="P49" s="812">
        <f t="shared" si="32"/>
        <v>0</v>
      </c>
      <c r="Q49" s="812">
        <f t="shared" si="32"/>
        <v>0</v>
      </c>
      <c r="R49" s="812">
        <f t="shared" si="32"/>
        <v>0</v>
      </c>
      <c r="S49" s="812">
        <f t="shared" si="32"/>
        <v>159354</v>
      </c>
      <c r="T49" s="812">
        <f t="shared" si="32"/>
        <v>0</v>
      </c>
      <c r="U49" s="812"/>
      <c r="V49" s="812"/>
      <c r="W49" s="812"/>
      <c r="X49" s="800"/>
      <c r="Y49" s="800"/>
      <c r="Z49" s="817"/>
      <c r="AA49" s="817"/>
      <c r="AB49" s="817"/>
      <c r="AC49" s="818"/>
      <c r="AI49" s="135">
        <f t="shared" si="4"/>
        <v>159354</v>
      </c>
      <c r="AJ49" s="135">
        <f t="shared" si="5"/>
        <v>0</v>
      </c>
      <c r="AK49" s="135">
        <f t="shared" si="6"/>
        <v>0</v>
      </c>
    </row>
    <row r="50" spans="1:43" s="780" customFormat="1">
      <c r="A50" s="847"/>
      <c r="B50" s="823" t="s">
        <v>173</v>
      </c>
      <c r="C50" s="815"/>
      <c r="D50" s="798"/>
      <c r="E50" s="816"/>
      <c r="F50" s="808"/>
      <c r="G50" s="812">
        <f>G51</f>
        <v>1724105</v>
      </c>
      <c r="H50" s="812">
        <f t="shared" si="32"/>
        <v>0</v>
      </c>
      <c r="I50" s="812">
        <f t="shared" si="32"/>
        <v>0</v>
      </c>
      <c r="J50" s="812">
        <f t="shared" si="32"/>
        <v>0</v>
      </c>
      <c r="K50" s="812">
        <f t="shared" si="32"/>
        <v>0</v>
      </c>
      <c r="L50" s="812">
        <f t="shared" si="32"/>
        <v>0</v>
      </c>
      <c r="M50" s="812">
        <f t="shared" si="32"/>
        <v>0</v>
      </c>
      <c r="N50" s="812">
        <f t="shared" si="32"/>
        <v>159354</v>
      </c>
      <c r="O50" s="812">
        <f t="shared" si="32"/>
        <v>0</v>
      </c>
      <c r="P50" s="812">
        <f t="shared" si="32"/>
        <v>0</v>
      </c>
      <c r="Q50" s="812">
        <f t="shared" si="32"/>
        <v>0</v>
      </c>
      <c r="R50" s="812">
        <f t="shared" si="32"/>
        <v>0</v>
      </c>
      <c r="S50" s="812">
        <f t="shared" si="32"/>
        <v>159354</v>
      </c>
      <c r="T50" s="812">
        <f t="shared" si="32"/>
        <v>0</v>
      </c>
      <c r="U50" s="812"/>
      <c r="V50" s="812"/>
      <c r="W50" s="812"/>
      <c r="X50" s="800"/>
      <c r="Y50" s="800"/>
      <c r="Z50" s="817"/>
      <c r="AA50" s="817"/>
      <c r="AB50" s="817"/>
      <c r="AC50" s="818"/>
      <c r="AI50" s="135">
        <f t="shared" si="4"/>
        <v>159354</v>
      </c>
      <c r="AJ50" s="135">
        <f t="shared" si="5"/>
        <v>0</v>
      </c>
      <c r="AK50" s="135">
        <f t="shared" si="6"/>
        <v>0</v>
      </c>
    </row>
    <row r="51" spans="1:43" s="780" customFormat="1" ht="78.75">
      <c r="A51" s="841">
        <f>A47+1</f>
        <v>1</v>
      </c>
      <c r="B51" s="848" t="s">
        <v>277</v>
      </c>
      <c r="C51" s="849" t="s">
        <v>92</v>
      </c>
      <c r="D51" s="841" t="s">
        <v>162</v>
      </c>
      <c r="E51" s="826" t="s">
        <v>278</v>
      </c>
      <c r="F51" s="850" t="s">
        <v>279</v>
      </c>
      <c r="G51" s="781">
        <v>1724105</v>
      </c>
      <c r="H51" s="817"/>
      <c r="I51" s="817"/>
      <c r="J51" s="817"/>
      <c r="K51" s="817"/>
      <c r="L51" s="817"/>
      <c r="M51" s="817"/>
      <c r="N51" s="817">
        <f t="shared" ref="N51" si="33">SUM(O51:S51)</f>
        <v>159354</v>
      </c>
      <c r="O51" s="817"/>
      <c r="P51" s="844"/>
      <c r="Q51" s="817"/>
      <c r="R51" s="817"/>
      <c r="S51" s="844">
        <v>159354</v>
      </c>
      <c r="T51" s="817"/>
      <c r="U51" s="817"/>
      <c r="V51" s="817"/>
      <c r="W51" s="817"/>
      <c r="X51" s="800"/>
      <c r="Y51" s="800"/>
      <c r="Z51" s="817"/>
      <c r="AA51" s="817"/>
      <c r="AB51" s="817"/>
      <c r="AC51" s="818"/>
      <c r="AI51" s="135">
        <f t="shared" si="4"/>
        <v>159354</v>
      </c>
      <c r="AJ51" s="135">
        <f t="shared" si="5"/>
        <v>0</v>
      </c>
      <c r="AK51" s="135">
        <f t="shared" si="6"/>
        <v>0</v>
      </c>
    </row>
    <row r="52" spans="1:43" s="780" customFormat="1">
      <c r="A52" s="792" t="s">
        <v>34</v>
      </c>
      <c r="B52" s="851" t="s">
        <v>30</v>
      </c>
      <c r="C52" s="815"/>
      <c r="D52" s="798"/>
      <c r="E52" s="816"/>
      <c r="F52" s="808"/>
      <c r="G52" s="796">
        <f>G53</f>
        <v>342766</v>
      </c>
      <c r="H52" s="796">
        <f t="shared" ref="H52:T52" si="34">H53</f>
        <v>18700</v>
      </c>
      <c r="I52" s="796">
        <f t="shared" si="34"/>
        <v>0</v>
      </c>
      <c r="J52" s="796">
        <f t="shared" si="34"/>
        <v>18700</v>
      </c>
      <c r="K52" s="796">
        <f t="shared" si="34"/>
        <v>0</v>
      </c>
      <c r="L52" s="796">
        <f t="shared" si="34"/>
        <v>0</v>
      </c>
      <c r="M52" s="796">
        <f t="shared" si="34"/>
        <v>0</v>
      </c>
      <c r="N52" s="796">
        <f t="shared" si="34"/>
        <v>18700</v>
      </c>
      <c r="O52" s="796">
        <f t="shared" si="34"/>
        <v>0</v>
      </c>
      <c r="P52" s="796">
        <f t="shared" si="34"/>
        <v>18700</v>
      </c>
      <c r="Q52" s="796">
        <f t="shared" si="34"/>
        <v>0</v>
      </c>
      <c r="R52" s="796">
        <f t="shared" si="34"/>
        <v>0</v>
      </c>
      <c r="S52" s="796">
        <f t="shared" si="34"/>
        <v>0</v>
      </c>
      <c r="T52" s="796">
        <f t="shared" si="34"/>
        <v>0</v>
      </c>
      <c r="U52" s="796"/>
      <c r="V52" s="796"/>
      <c r="W52" s="796"/>
      <c r="X52" s="800"/>
      <c r="Y52" s="800"/>
      <c r="Z52" s="817"/>
      <c r="AA52" s="817"/>
      <c r="AB52" s="817"/>
      <c r="AC52" s="818"/>
      <c r="AI52" s="135">
        <f t="shared" si="4"/>
        <v>0</v>
      </c>
      <c r="AJ52" s="135">
        <f t="shared" si="5"/>
        <v>0</v>
      </c>
      <c r="AK52" s="135">
        <f t="shared" si="6"/>
        <v>0</v>
      </c>
    </row>
    <row r="53" spans="1:43" s="777" customFormat="1">
      <c r="A53" s="852"/>
      <c r="B53" s="822" t="s">
        <v>28</v>
      </c>
      <c r="C53" s="853"/>
      <c r="D53" s="852"/>
      <c r="E53" s="854"/>
      <c r="F53" s="855"/>
      <c r="G53" s="812">
        <f>SUM(G54:G56)</f>
        <v>342766</v>
      </c>
      <c r="H53" s="812">
        <f t="shared" ref="H53:T53" si="35">SUM(H54:H56)</f>
        <v>18700</v>
      </c>
      <c r="I53" s="812">
        <f t="shared" si="35"/>
        <v>0</v>
      </c>
      <c r="J53" s="812">
        <f t="shared" si="35"/>
        <v>18700</v>
      </c>
      <c r="K53" s="812">
        <f t="shared" si="35"/>
        <v>0</v>
      </c>
      <c r="L53" s="812">
        <f t="shared" si="35"/>
        <v>0</v>
      </c>
      <c r="M53" s="812">
        <f t="shared" si="35"/>
        <v>0</v>
      </c>
      <c r="N53" s="812">
        <f t="shared" si="35"/>
        <v>18700</v>
      </c>
      <c r="O53" s="812">
        <f t="shared" si="35"/>
        <v>0</v>
      </c>
      <c r="P53" s="812">
        <f t="shared" si="35"/>
        <v>18700</v>
      </c>
      <c r="Q53" s="812">
        <f t="shared" si="35"/>
        <v>0</v>
      </c>
      <c r="R53" s="812">
        <f t="shared" si="35"/>
        <v>0</v>
      </c>
      <c r="S53" s="812">
        <f t="shared" si="35"/>
        <v>0</v>
      </c>
      <c r="T53" s="812">
        <f t="shared" si="35"/>
        <v>0</v>
      </c>
      <c r="U53" s="812"/>
      <c r="V53" s="812"/>
      <c r="W53" s="812"/>
      <c r="X53" s="856"/>
      <c r="Y53" s="856"/>
      <c r="Z53" s="857"/>
      <c r="AA53" s="857"/>
      <c r="AB53" s="857"/>
      <c r="AC53" s="858"/>
      <c r="AI53" s="135">
        <f t="shared" si="4"/>
        <v>0</v>
      </c>
      <c r="AJ53" s="135">
        <f t="shared" si="5"/>
        <v>0</v>
      </c>
      <c r="AK53" s="135">
        <f t="shared" si="6"/>
        <v>0</v>
      </c>
    </row>
    <row r="54" spans="1:43" s="780" customFormat="1" ht="90.75" customHeight="1">
      <c r="A54" s="798">
        <v>1</v>
      </c>
      <c r="B54" s="859" t="s">
        <v>171</v>
      </c>
      <c r="C54" s="826" t="s">
        <v>428</v>
      </c>
      <c r="D54" s="826" t="s">
        <v>429</v>
      </c>
      <c r="E54" s="860" t="s">
        <v>172</v>
      </c>
      <c r="F54" s="826" t="s">
        <v>170</v>
      </c>
      <c r="G54" s="844">
        <v>171383</v>
      </c>
      <c r="H54" s="817">
        <f>I54+J54+K54+L54+M54</f>
        <v>0</v>
      </c>
      <c r="I54" s="817"/>
      <c r="J54" s="817"/>
      <c r="K54" s="817"/>
      <c r="L54" s="817"/>
      <c r="M54" s="817"/>
      <c r="N54" s="817">
        <f t="shared" ref="N54:N56" si="36">SUM(O54:S54)</f>
        <v>18700</v>
      </c>
      <c r="O54" s="817"/>
      <c r="P54" s="817">
        <v>18700</v>
      </c>
      <c r="Q54" s="817"/>
      <c r="R54" s="817"/>
      <c r="S54" s="817"/>
      <c r="T54" s="817"/>
      <c r="U54" s="817"/>
      <c r="V54" s="817"/>
      <c r="W54" s="817"/>
      <c r="X54" s="800"/>
      <c r="Y54" s="800"/>
      <c r="Z54" s="817"/>
      <c r="AA54" s="817"/>
      <c r="AB54" s="817"/>
      <c r="AC54" s="818"/>
      <c r="AI54" s="135">
        <f t="shared" si="4"/>
        <v>18700</v>
      </c>
      <c r="AJ54" s="135">
        <f t="shared" si="5"/>
        <v>0</v>
      </c>
      <c r="AK54" s="135">
        <f t="shared" si="6"/>
        <v>18700</v>
      </c>
    </row>
    <row r="55" spans="1:43" s="780" customFormat="1" ht="78.75">
      <c r="A55" s="798">
        <v>2</v>
      </c>
      <c r="B55" s="859" t="s">
        <v>372</v>
      </c>
      <c r="C55" s="826" t="s">
        <v>428</v>
      </c>
      <c r="D55" s="826" t="s">
        <v>429</v>
      </c>
      <c r="E55" s="860" t="s">
        <v>172</v>
      </c>
      <c r="F55" s="826" t="s">
        <v>373</v>
      </c>
      <c r="G55" s="844">
        <v>74475</v>
      </c>
      <c r="H55" s="817">
        <f>I55+J55+K55+L55+M55</f>
        <v>3000</v>
      </c>
      <c r="I55" s="817"/>
      <c r="J55" s="781">
        <v>3000</v>
      </c>
      <c r="K55" s="817"/>
      <c r="L55" s="817"/>
      <c r="M55" s="817"/>
      <c r="N55" s="817">
        <f t="shared" si="36"/>
        <v>0</v>
      </c>
      <c r="O55" s="817"/>
      <c r="P55" s="817"/>
      <c r="Q55" s="817"/>
      <c r="R55" s="817"/>
      <c r="S55" s="817"/>
      <c r="T55" s="817"/>
      <c r="U55" s="817"/>
      <c r="V55" s="817"/>
      <c r="W55" s="817"/>
      <c r="X55" s="800"/>
      <c r="Y55" s="800"/>
      <c r="Z55" s="817"/>
      <c r="AA55" s="817"/>
      <c r="AB55" s="817"/>
      <c r="AC55" s="818"/>
      <c r="AI55" s="135">
        <f t="shared" si="4"/>
        <v>-3000</v>
      </c>
      <c r="AJ55" s="135">
        <f t="shared" si="5"/>
        <v>0</v>
      </c>
      <c r="AK55" s="135">
        <f t="shared" si="6"/>
        <v>-3000</v>
      </c>
    </row>
    <row r="56" spans="1:43" s="780" customFormat="1" ht="78.75">
      <c r="A56" s="798">
        <v>3</v>
      </c>
      <c r="B56" s="859" t="s">
        <v>374</v>
      </c>
      <c r="C56" s="826" t="s">
        <v>428</v>
      </c>
      <c r="D56" s="826" t="s">
        <v>429</v>
      </c>
      <c r="E56" s="860" t="s">
        <v>172</v>
      </c>
      <c r="F56" s="826" t="s">
        <v>375</v>
      </c>
      <c r="G56" s="844">
        <v>96908</v>
      </c>
      <c r="H56" s="817">
        <f>I56+J56+K56+L56+M56</f>
        <v>15700</v>
      </c>
      <c r="I56" s="817"/>
      <c r="J56" s="781">
        <v>15700</v>
      </c>
      <c r="K56" s="817"/>
      <c r="L56" s="817"/>
      <c r="M56" s="817"/>
      <c r="N56" s="817">
        <f t="shared" si="36"/>
        <v>0</v>
      </c>
      <c r="O56" s="817"/>
      <c r="P56" s="817"/>
      <c r="Q56" s="817"/>
      <c r="R56" s="817"/>
      <c r="S56" s="817"/>
      <c r="T56" s="817"/>
      <c r="U56" s="817"/>
      <c r="V56" s="817"/>
      <c r="W56" s="817"/>
      <c r="X56" s="800"/>
      <c r="Y56" s="800"/>
      <c r="Z56" s="817"/>
      <c r="AA56" s="817"/>
      <c r="AB56" s="817"/>
      <c r="AC56" s="818"/>
      <c r="AI56" s="135">
        <f t="shared" si="4"/>
        <v>-15700</v>
      </c>
      <c r="AJ56" s="135">
        <f t="shared" si="5"/>
        <v>0</v>
      </c>
      <c r="AK56" s="135">
        <f t="shared" si="6"/>
        <v>-15700</v>
      </c>
    </row>
    <row r="57" spans="1:43" s="780" customFormat="1">
      <c r="A57" s="798"/>
      <c r="B57" s="814"/>
      <c r="C57" s="815"/>
      <c r="D57" s="798"/>
      <c r="E57" s="816"/>
      <c r="F57" s="808"/>
      <c r="G57" s="817"/>
      <c r="H57" s="817"/>
      <c r="I57" s="817"/>
      <c r="J57" s="817"/>
      <c r="K57" s="817"/>
      <c r="L57" s="817"/>
      <c r="M57" s="817"/>
      <c r="N57" s="817"/>
      <c r="O57" s="817"/>
      <c r="P57" s="817"/>
      <c r="Q57" s="817"/>
      <c r="R57" s="817"/>
      <c r="S57" s="817"/>
      <c r="T57" s="817"/>
      <c r="U57" s="817"/>
      <c r="V57" s="817"/>
      <c r="W57" s="817"/>
      <c r="X57" s="800"/>
      <c r="Y57" s="800"/>
      <c r="Z57" s="817"/>
      <c r="AA57" s="817"/>
      <c r="AB57" s="817"/>
      <c r="AC57" s="818"/>
      <c r="AI57" s="135">
        <f t="shared" si="4"/>
        <v>0</v>
      </c>
      <c r="AJ57" s="135">
        <f t="shared" si="5"/>
        <v>0</v>
      </c>
      <c r="AK57" s="135">
        <f t="shared" si="6"/>
        <v>0</v>
      </c>
    </row>
    <row r="58" spans="1:43" s="780" customFormat="1">
      <c r="A58" s="792" t="s">
        <v>9</v>
      </c>
      <c r="B58" s="861" t="s">
        <v>57</v>
      </c>
      <c r="C58" s="808"/>
      <c r="D58" s="808"/>
      <c r="E58" s="808"/>
      <c r="F58" s="808"/>
      <c r="G58" s="796">
        <f>G59</f>
        <v>1354263</v>
      </c>
      <c r="H58" s="796">
        <f t="shared" ref="H58:T58" si="37">H59</f>
        <v>0</v>
      </c>
      <c r="I58" s="796">
        <f t="shared" si="37"/>
        <v>0</v>
      </c>
      <c r="J58" s="796">
        <f t="shared" si="37"/>
        <v>0</v>
      </c>
      <c r="K58" s="796">
        <f t="shared" si="37"/>
        <v>0</v>
      </c>
      <c r="L58" s="796">
        <f t="shared" si="37"/>
        <v>0</v>
      </c>
      <c r="M58" s="796">
        <f t="shared" si="37"/>
        <v>0</v>
      </c>
      <c r="N58" s="796">
        <f t="shared" si="37"/>
        <v>479200</v>
      </c>
      <c r="O58" s="796">
        <f t="shared" si="37"/>
        <v>0</v>
      </c>
      <c r="P58" s="796">
        <f t="shared" si="37"/>
        <v>0</v>
      </c>
      <c r="Q58" s="796">
        <f t="shared" si="37"/>
        <v>400000</v>
      </c>
      <c r="R58" s="796">
        <f t="shared" si="37"/>
        <v>0</v>
      </c>
      <c r="S58" s="796">
        <f t="shared" si="37"/>
        <v>79200</v>
      </c>
      <c r="T58" s="796">
        <f t="shared" si="37"/>
        <v>0</v>
      </c>
      <c r="U58" s="796"/>
      <c r="V58" s="796"/>
      <c r="W58" s="796"/>
      <c r="X58" s="800"/>
      <c r="Y58" s="800"/>
      <c r="Z58" s="817"/>
      <c r="AA58" s="817"/>
      <c r="AB58" s="800"/>
      <c r="AC58" s="862"/>
      <c r="AI58" s="135">
        <f t="shared" si="4"/>
        <v>479200</v>
      </c>
      <c r="AJ58" s="135">
        <f t="shared" si="5"/>
        <v>0</v>
      </c>
      <c r="AK58" s="135">
        <f t="shared" si="6"/>
        <v>0</v>
      </c>
    </row>
    <row r="59" spans="1:43" s="780" customFormat="1">
      <c r="A59" s="802" t="s">
        <v>33</v>
      </c>
      <c r="B59" s="863" t="s">
        <v>32</v>
      </c>
      <c r="C59" s="808"/>
      <c r="D59" s="808"/>
      <c r="E59" s="808"/>
      <c r="F59" s="808"/>
      <c r="G59" s="812">
        <f>G60+G64</f>
        <v>1354263</v>
      </c>
      <c r="H59" s="812">
        <f t="shared" ref="H59:T59" si="38">H60+H64</f>
        <v>0</v>
      </c>
      <c r="I59" s="812">
        <f t="shared" si="38"/>
        <v>0</v>
      </c>
      <c r="J59" s="812">
        <f t="shared" si="38"/>
        <v>0</v>
      </c>
      <c r="K59" s="812">
        <f t="shared" si="38"/>
        <v>0</v>
      </c>
      <c r="L59" s="812">
        <f t="shared" si="38"/>
        <v>0</v>
      </c>
      <c r="M59" s="812">
        <f t="shared" si="38"/>
        <v>0</v>
      </c>
      <c r="N59" s="812">
        <f t="shared" si="38"/>
        <v>479200</v>
      </c>
      <c r="O59" s="812">
        <f t="shared" si="38"/>
        <v>0</v>
      </c>
      <c r="P59" s="812">
        <f t="shared" si="38"/>
        <v>0</v>
      </c>
      <c r="Q59" s="812">
        <f t="shared" si="38"/>
        <v>400000</v>
      </c>
      <c r="R59" s="812">
        <f t="shared" si="38"/>
        <v>0</v>
      </c>
      <c r="S59" s="812">
        <f t="shared" si="38"/>
        <v>79200</v>
      </c>
      <c r="T59" s="812">
        <f t="shared" si="38"/>
        <v>0</v>
      </c>
      <c r="U59" s="812"/>
      <c r="V59" s="812"/>
      <c r="W59" s="812"/>
      <c r="X59" s="800"/>
      <c r="Y59" s="800"/>
      <c r="Z59" s="817"/>
      <c r="AA59" s="817"/>
      <c r="AB59" s="800"/>
      <c r="AC59" s="862"/>
      <c r="AI59" s="135">
        <f t="shared" si="4"/>
        <v>479200</v>
      </c>
      <c r="AJ59" s="135">
        <f t="shared" si="5"/>
        <v>0</v>
      </c>
      <c r="AK59" s="135">
        <f t="shared" si="6"/>
        <v>0</v>
      </c>
    </row>
    <row r="60" spans="1:43" s="780" customFormat="1" ht="31.5">
      <c r="A60" s="802" t="s">
        <v>438</v>
      </c>
      <c r="B60" s="832" t="s">
        <v>216</v>
      </c>
      <c r="C60" s="808"/>
      <c r="D60" s="808"/>
      <c r="E60" s="808"/>
      <c r="F60" s="808"/>
      <c r="G60" s="812">
        <f>G61</f>
        <v>558367</v>
      </c>
      <c r="H60" s="812">
        <f t="shared" ref="H60:T60" si="39">H61</f>
        <v>0</v>
      </c>
      <c r="I60" s="812">
        <f t="shared" si="39"/>
        <v>0</v>
      </c>
      <c r="J60" s="812">
        <f t="shared" si="39"/>
        <v>0</v>
      </c>
      <c r="K60" s="812">
        <f t="shared" si="39"/>
        <v>0</v>
      </c>
      <c r="L60" s="812">
        <f t="shared" si="39"/>
        <v>0</v>
      </c>
      <c r="M60" s="812">
        <f t="shared" si="39"/>
        <v>0</v>
      </c>
      <c r="N60" s="812">
        <f t="shared" si="39"/>
        <v>79200</v>
      </c>
      <c r="O60" s="812">
        <f t="shared" si="39"/>
        <v>0</v>
      </c>
      <c r="P60" s="812">
        <f t="shared" si="39"/>
        <v>0</v>
      </c>
      <c r="Q60" s="812">
        <f t="shared" si="39"/>
        <v>0</v>
      </c>
      <c r="R60" s="812">
        <f t="shared" si="39"/>
        <v>0</v>
      </c>
      <c r="S60" s="812">
        <f t="shared" si="39"/>
        <v>79200</v>
      </c>
      <c r="T60" s="812">
        <f t="shared" si="39"/>
        <v>0</v>
      </c>
      <c r="U60" s="812"/>
      <c r="V60" s="812"/>
      <c r="W60" s="812"/>
      <c r="X60" s="800"/>
      <c r="Y60" s="800"/>
      <c r="Z60" s="817"/>
      <c r="AA60" s="817"/>
      <c r="AB60" s="800"/>
      <c r="AC60" s="862"/>
      <c r="AI60" s="135">
        <f t="shared" si="4"/>
        <v>79200</v>
      </c>
      <c r="AJ60" s="135">
        <f t="shared" si="5"/>
        <v>0</v>
      </c>
      <c r="AK60" s="135">
        <f t="shared" si="6"/>
        <v>0</v>
      </c>
    </row>
    <row r="61" spans="1:43" s="780" customFormat="1">
      <c r="A61" s="802"/>
      <c r="B61" s="837" t="s">
        <v>28</v>
      </c>
      <c r="C61" s="808"/>
      <c r="D61" s="808"/>
      <c r="E61" s="808"/>
      <c r="F61" s="808"/>
      <c r="G61" s="812">
        <f>G62+G63</f>
        <v>558367</v>
      </c>
      <c r="H61" s="812">
        <f t="shared" ref="H61:T61" si="40">H62+H63</f>
        <v>0</v>
      </c>
      <c r="I61" s="812">
        <f t="shared" si="40"/>
        <v>0</v>
      </c>
      <c r="J61" s="812">
        <f t="shared" si="40"/>
        <v>0</v>
      </c>
      <c r="K61" s="812">
        <f t="shared" si="40"/>
        <v>0</v>
      </c>
      <c r="L61" s="812">
        <f t="shared" si="40"/>
        <v>0</v>
      </c>
      <c r="M61" s="812">
        <f t="shared" si="40"/>
        <v>0</v>
      </c>
      <c r="N61" s="812">
        <f t="shared" si="40"/>
        <v>79200</v>
      </c>
      <c r="O61" s="812">
        <f t="shared" si="40"/>
        <v>0</v>
      </c>
      <c r="P61" s="812">
        <f t="shared" si="40"/>
        <v>0</v>
      </c>
      <c r="Q61" s="812">
        <f t="shared" si="40"/>
        <v>0</v>
      </c>
      <c r="R61" s="812">
        <f t="shared" si="40"/>
        <v>0</v>
      </c>
      <c r="S61" s="812">
        <f t="shared" si="40"/>
        <v>79200</v>
      </c>
      <c r="T61" s="812">
        <f t="shared" si="40"/>
        <v>0</v>
      </c>
      <c r="U61" s="812"/>
      <c r="V61" s="812"/>
      <c r="W61" s="812"/>
      <c r="X61" s="800"/>
      <c r="Y61" s="800"/>
      <c r="Z61" s="817"/>
      <c r="AA61" s="817"/>
      <c r="AB61" s="800"/>
      <c r="AC61" s="862"/>
      <c r="AI61" s="135">
        <f t="shared" si="4"/>
        <v>79200</v>
      </c>
      <c r="AJ61" s="135">
        <f t="shared" si="5"/>
        <v>0</v>
      </c>
      <c r="AK61" s="135">
        <f t="shared" si="6"/>
        <v>0</v>
      </c>
    </row>
    <row r="62" spans="1:43" s="780" customFormat="1" ht="61.5" customHeight="1">
      <c r="A62" s="798">
        <v>1</v>
      </c>
      <c r="B62" s="864" t="s">
        <v>291</v>
      </c>
      <c r="C62" s="865" t="s">
        <v>293</v>
      </c>
      <c r="D62" s="808"/>
      <c r="E62" s="835" t="s">
        <v>295</v>
      </c>
      <c r="F62" s="866" t="s">
        <v>296</v>
      </c>
      <c r="G62" s="781">
        <v>167257</v>
      </c>
      <c r="H62" s="812"/>
      <c r="I62" s="812"/>
      <c r="J62" s="812"/>
      <c r="K62" s="812"/>
      <c r="L62" s="812"/>
      <c r="M62" s="812"/>
      <c r="N62" s="817">
        <f t="shared" ref="N62:N63" si="41">SUM(O62:S62)</f>
        <v>7200</v>
      </c>
      <c r="O62" s="812"/>
      <c r="P62" s="812"/>
      <c r="Q62" s="812"/>
      <c r="R62" s="812"/>
      <c r="S62" s="836">
        <v>7200</v>
      </c>
      <c r="T62" s="836"/>
      <c r="U62" s="836"/>
      <c r="V62" s="836"/>
      <c r="W62" s="836"/>
      <c r="X62" s="800"/>
      <c r="Y62" s="800"/>
      <c r="Z62" s="817"/>
      <c r="AA62" s="817"/>
      <c r="AB62" s="800"/>
      <c r="AC62" s="862"/>
      <c r="AH62" s="780">
        <v>1</v>
      </c>
      <c r="AI62" s="135">
        <f t="shared" si="4"/>
        <v>7200</v>
      </c>
      <c r="AJ62" s="135">
        <f t="shared" si="5"/>
        <v>0</v>
      </c>
      <c r="AK62" s="135">
        <f t="shared" si="6"/>
        <v>0</v>
      </c>
      <c r="AQ62" s="780">
        <v>1</v>
      </c>
    </row>
    <row r="63" spans="1:43" s="780" customFormat="1" ht="111.75" customHeight="1">
      <c r="A63" s="798">
        <v>2</v>
      </c>
      <c r="B63" s="867" t="s">
        <v>292</v>
      </c>
      <c r="C63" s="868" t="s">
        <v>294</v>
      </c>
      <c r="D63" s="869" t="s">
        <v>162</v>
      </c>
      <c r="E63" s="826" t="s">
        <v>297</v>
      </c>
      <c r="F63" s="870" t="s">
        <v>298</v>
      </c>
      <c r="G63" s="781">
        <v>391110</v>
      </c>
      <c r="H63" s="812"/>
      <c r="I63" s="812"/>
      <c r="J63" s="812"/>
      <c r="K63" s="812"/>
      <c r="L63" s="812"/>
      <c r="M63" s="812"/>
      <c r="N63" s="817">
        <f t="shared" si="41"/>
        <v>72000</v>
      </c>
      <c r="O63" s="812"/>
      <c r="P63" s="812"/>
      <c r="Q63" s="812"/>
      <c r="R63" s="812"/>
      <c r="S63" s="836">
        <v>72000</v>
      </c>
      <c r="T63" s="836"/>
      <c r="U63" s="836"/>
      <c r="V63" s="836"/>
      <c r="W63" s="836"/>
      <c r="X63" s="800"/>
      <c r="Y63" s="800"/>
      <c r="Z63" s="817"/>
      <c r="AA63" s="817"/>
      <c r="AB63" s="800"/>
      <c r="AC63" s="862"/>
      <c r="AH63" s="780">
        <v>1</v>
      </c>
      <c r="AI63" s="135">
        <f t="shared" si="4"/>
        <v>72000</v>
      </c>
      <c r="AJ63" s="135">
        <f t="shared" si="5"/>
        <v>0</v>
      </c>
      <c r="AK63" s="135">
        <f t="shared" si="6"/>
        <v>0</v>
      </c>
      <c r="AQ63" s="780">
        <v>1</v>
      </c>
    </row>
    <row r="64" spans="1:43" s="780" customFormat="1">
      <c r="A64" s="802" t="s">
        <v>507</v>
      </c>
      <c r="B64" s="810" t="s">
        <v>30</v>
      </c>
      <c r="C64" s="808"/>
      <c r="D64" s="808"/>
      <c r="E64" s="808"/>
      <c r="F64" s="808"/>
      <c r="G64" s="812">
        <f>G65</f>
        <v>795896</v>
      </c>
      <c r="H64" s="812">
        <f t="shared" ref="H64:H65" si="42">H65</f>
        <v>0</v>
      </c>
      <c r="I64" s="812">
        <f t="shared" ref="I64:K65" si="43">I65</f>
        <v>0</v>
      </c>
      <c r="J64" s="812">
        <f t="shared" si="43"/>
        <v>0</v>
      </c>
      <c r="K64" s="812">
        <f t="shared" si="43"/>
        <v>0</v>
      </c>
      <c r="L64" s="812"/>
      <c r="M64" s="812"/>
      <c r="N64" s="812">
        <f t="shared" ref="N64:Q65" si="44">N65</f>
        <v>400000</v>
      </c>
      <c r="O64" s="812">
        <f t="shared" si="44"/>
        <v>0</v>
      </c>
      <c r="P64" s="812">
        <f t="shared" si="44"/>
        <v>0</v>
      </c>
      <c r="Q64" s="812">
        <f t="shared" si="44"/>
        <v>400000</v>
      </c>
      <c r="R64" s="812"/>
      <c r="S64" s="812"/>
      <c r="T64" s="812"/>
      <c r="U64" s="812"/>
      <c r="V64" s="812"/>
      <c r="W64" s="812"/>
      <c r="X64" s="800"/>
      <c r="Y64" s="800"/>
      <c r="Z64" s="817"/>
      <c r="AA64" s="817"/>
      <c r="AB64" s="800"/>
      <c r="AC64" s="862"/>
      <c r="AI64" s="135">
        <f t="shared" si="4"/>
        <v>400000</v>
      </c>
      <c r="AJ64" s="135">
        <f t="shared" si="5"/>
        <v>0</v>
      </c>
      <c r="AK64" s="135">
        <f t="shared" si="6"/>
        <v>0</v>
      </c>
    </row>
    <row r="65" spans="1:43" s="780" customFormat="1">
      <c r="A65" s="798"/>
      <c r="B65" s="810" t="s">
        <v>28</v>
      </c>
      <c r="C65" s="808"/>
      <c r="D65" s="808"/>
      <c r="E65" s="808"/>
      <c r="F65" s="808"/>
      <c r="G65" s="812">
        <f>G66</f>
        <v>795896</v>
      </c>
      <c r="H65" s="812">
        <f t="shared" si="42"/>
        <v>0</v>
      </c>
      <c r="I65" s="812">
        <f t="shared" si="43"/>
        <v>0</v>
      </c>
      <c r="J65" s="812">
        <f t="shared" si="43"/>
        <v>0</v>
      </c>
      <c r="K65" s="812">
        <f t="shared" si="43"/>
        <v>0</v>
      </c>
      <c r="L65" s="812"/>
      <c r="M65" s="812"/>
      <c r="N65" s="812">
        <f t="shared" si="44"/>
        <v>400000</v>
      </c>
      <c r="O65" s="812">
        <f t="shared" si="44"/>
        <v>0</v>
      </c>
      <c r="P65" s="812">
        <f t="shared" si="44"/>
        <v>0</v>
      </c>
      <c r="Q65" s="812">
        <f t="shared" si="44"/>
        <v>400000</v>
      </c>
      <c r="R65" s="812"/>
      <c r="S65" s="812"/>
      <c r="T65" s="812"/>
      <c r="U65" s="812"/>
      <c r="V65" s="812"/>
      <c r="W65" s="812"/>
      <c r="X65" s="800"/>
      <c r="Y65" s="800"/>
      <c r="Z65" s="817"/>
      <c r="AA65" s="817"/>
      <c r="AB65" s="800"/>
      <c r="AC65" s="862"/>
      <c r="AI65" s="135">
        <f t="shared" si="4"/>
        <v>400000</v>
      </c>
      <c r="AJ65" s="135">
        <f t="shared" si="5"/>
        <v>0</v>
      </c>
      <c r="AK65" s="135">
        <f t="shared" si="6"/>
        <v>0</v>
      </c>
    </row>
    <row r="66" spans="1:43" s="780" customFormat="1" ht="84.75" customHeight="1">
      <c r="A66" s="798">
        <v>1</v>
      </c>
      <c r="B66" s="799" t="s">
        <v>105</v>
      </c>
      <c r="C66" s="808" t="s">
        <v>163</v>
      </c>
      <c r="D66" s="808" t="s">
        <v>164</v>
      </c>
      <c r="E66" s="808" t="s">
        <v>165</v>
      </c>
      <c r="F66" s="808" t="s">
        <v>166</v>
      </c>
      <c r="G66" s="817">
        <v>795896</v>
      </c>
      <c r="H66" s="817">
        <f>SUM(I66:M66)</f>
        <v>0</v>
      </c>
      <c r="I66" s="817"/>
      <c r="J66" s="817"/>
      <c r="K66" s="817"/>
      <c r="L66" s="817"/>
      <c r="M66" s="817"/>
      <c r="N66" s="817">
        <f>SUM(O66:S66)</f>
        <v>400000</v>
      </c>
      <c r="O66" s="817"/>
      <c r="P66" s="817"/>
      <c r="Q66" s="817">
        <v>400000</v>
      </c>
      <c r="R66" s="817"/>
      <c r="S66" s="817"/>
      <c r="T66" s="817"/>
      <c r="U66" s="817"/>
      <c r="V66" s="817"/>
      <c r="W66" s="817"/>
      <c r="X66" s="800"/>
      <c r="Y66" s="800"/>
      <c r="Z66" s="817"/>
      <c r="AA66" s="817"/>
      <c r="AB66" s="800"/>
      <c r="AC66" s="871"/>
      <c r="AI66" s="135">
        <f t="shared" si="4"/>
        <v>400000</v>
      </c>
      <c r="AJ66" s="135">
        <f t="shared" si="5"/>
        <v>0</v>
      </c>
      <c r="AK66" s="135">
        <f t="shared" si="6"/>
        <v>0</v>
      </c>
    </row>
    <row r="67" spans="1:43" s="774" customFormat="1">
      <c r="A67" s="792" t="s">
        <v>12</v>
      </c>
      <c r="B67" s="872" t="s">
        <v>56</v>
      </c>
      <c r="C67" s="806"/>
      <c r="D67" s="806"/>
      <c r="E67" s="806"/>
      <c r="F67" s="806"/>
      <c r="G67" s="796">
        <f>G68+G85+G109</f>
        <v>5335472</v>
      </c>
      <c r="H67" s="796">
        <f t="shared" ref="H67:AB67" si="45">H68+H85+H109</f>
        <v>1287500</v>
      </c>
      <c r="I67" s="796">
        <f t="shared" si="45"/>
        <v>464000</v>
      </c>
      <c r="J67" s="796">
        <f t="shared" si="45"/>
        <v>823500</v>
      </c>
      <c r="K67" s="796">
        <f t="shared" si="45"/>
        <v>0</v>
      </c>
      <c r="L67" s="796">
        <f t="shared" si="45"/>
        <v>0</v>
      </c>
      <c r="M67" s="796">
        <f t="shared" si="45"/>
        <v>0</v>
      </c>
      <c r="N67" s="796">
        <f t="shared" si="45"/>
        <v>1894311</v>
      </c>
      <c r="O67" s="796">
        <f t="shared" si="45"/>
        <v>479000</v>
      </c>
      <c r="P67" s="796">
        <f t="shared" si="45"/>
        <v>854330</v>
      </c>
      <c r="Q67" s="796">
        <f t="shared" si="45"/>
        <v>290000</v>
      </c>
      <c r="R67" s="796">
        <f t="shared" si="45"/>
        <v>49358</v>
      </c>
      <c r="S67" s="796">
        <f t="shared" si="45"/>
        <v>182846</v>
      </c>
      <c r="T67" s="796">
        <f t="shared" si="45"/>
        <v>38777</v>
      </c>
      <c r="U67" s="796"/>
      <c r="V67" s="796"/>
      <c r="W67" s="796"/>
      <c r="X67" s="796">
        <f t="shared" si="45"/>
        <v>0</v>
      </c>
      <c r="Y67" s="796">
        <f t="shared" si="45"/>
        <v>0</v>
      </c>
      <c r="Z67" s="796">
        <f t="shared" si="45"/>
        <v>0</v>
      </c>
      <c r="AA67" s="796">
        <f t="shared" si="45"/>
        <v>0</v>
      </c>
      <c r="AB67" s="796">
        <f t="shared" si="45"/>
        <v>0</v>
      </c>
      <c r="AC67" s="796"/>
      <c r="AI67" s="135">
        <f t="shared" si="4"/>
        <v>606811</v>
      </c>
      <c r="AJ67" s="135">
        <f t="shared" si="5"/>
        <v>15000</v>
      </c>
      <c r="AK67" s="135">
        <f t="shared" si="6"/>
        <v>30830</v>
      </c>
    </row>
    <row r="68" spans="1:43" s="778" customFormat="1" ht="31.5">
      <c r="A68" s="802" t="s">
        <v>33</v>
      </c>
      <c r="B68" s="810" t="s">
        <v>54</v>
      </c>
      <c r="C68" s="811"/>
      <c r="D68" s="811"/>
      <c r="E68" s="811"/>
      <c r="F68" s="811"/>
      <c r="G68" s="812">
        <f>G69+G77</f>
        <v>1851937</v>
      </c>
      <c r="H68" s="812">
        <f t="shared" ref="H68:T68" si="46">H69+H77</f>
        <v>152500</v>
      </c>
      <c r="I68" s="812">
        <f t="shared" si="46"/>
        <v>0</v>
      </c>
      <c r="J68" s="812">
        <f t="shared" si="46"/>
        <v>152500</v>
      </c>
      <c r="K68" s="812">
        <f t="shared" si="46"/>
        <v>0</v>
      </c>
      <c r="L68" s="812">
        <f t="shared" si="46"/>
        <v>0</v>
      </c>
      <c r="M68" s="812">
        <f t="shared" si="46"/>
        <v>0</v>
      </c>
      <c r="N68" s="812">
        <f t="shared" si="46"/>
        <v>534534</v>
      </c>
      <c r="O68" s="812">
        <f t="shared" si="46"/>
        <v>15000</v>
      </c>
      <c r="P68" s="812">
        <f t="shared" si="46"/>
        <v>168686</v>
      </c>
      <c r="Q68" s="812">
        <f t="shared" si="46"/>
        <v>290000</v>
      </c>
      <c r="R68" s="812">
        <f t="shared" si="46"/>
        <v>2678</v>
      </c>
      <c r="S68" s="812">
        <f t="shared" si="46"/>
        <v>58170</v>
      </c>
      <c r="T68" s="812">
        <f t="shared" si="46"/>
        <v>0</v>
      </c>
      <c r="U68" s="812"/>
      <c r="V68" s="812"/>
      <c r="W68" s="812"/>
      <c r="X68" s="812">
        <f t="shared" ref="X68:AB68" si="47">X69+X77</f>
        <v>0</v>
      </c>
      <c r="Y68" s="812">
        <f t="shared" si="47"/>
        <v>0</v>
      </c>
      <c r="Z68" s="812">
        <f t="shared" si="47"/>
        <v>0</v>
      </c>
      <c r="AA68" s="812">
        <f t="shared" si="47"/>
        <v>0</v>
      </c>
      <c r="AB68" s="812">
        <f t="shared" si="47"/>
        <v>0</v>
      </c>
      <c r="AC68" s="812"/>
      <c r="AI68" s="135">
        <f t="shared" si="4"/>
        <v>382034</v>
      </c>
      <c r="AJ68" s="135">
        <f t="shared" si="5"/>
        <v>15000</v>
      </c>
      <c r="AK68" s="135">
        <f t="shared" si="6"/>
        <v>16186</v>
      </c>
    </row>
    <row r="69" spans="1:43" s="780" customFormat="1" ht="31.5">
      <c r="A69" s="802" t="s">
        <v>438</v>
      </c>
      <c r="B69" s="832" t="s">
        <v>216</v>
      </c>
      <c r="C69" s="808"/>
      <c r="D69" s="808"/>
      <c r="E69" s="808"/>
      <c r="F69" s="808"/>
      <c r="G69" s="812">
        <f>G70+G75</f>
        <v>1114816</v>
      </c>
      <c r="H69" s="812">
        <f t="shared" ref="H69:T69" si="48">H70+H75</f>
        <v>82500</v>
      </c>
      <c r="I69" s="812">
        <f t="shared" si="48"/>
        <v>0</v>
      </c>
      <c r="J69" s="812">
        <f t="shared" si="48"/>
        <v>82500</v>
      </c>
      <c r="K69" s="812">
        <f t="shared" si="48"/>
        <v>0</v>
      </c>
      <c r="L69" s="812">
        <f t="shared" si="48"/>
        <v>0</v>
      </c>
      <c r="M69" s="812">
        <f t="shared" si="48"/>
        <v>0</v>
      </c>
      <c r="N69" s="812">
        <f t="shared" si="48"/>
        <v>133134</v>
      </c>
      <c r="O69" s="812">
        <f t="shared" si="48"/>
        <v>0</v>
      </c>
      <c r="P69" s="812">
        <f t="shared" si="48"/>
        <v>101800</v>
      </c>
      <c r="Q69" s="812">
        <f t="shared" si="48"/>
        <v>0</v>
      </c>
      <c r="R69" s="812">
        <f t="shared" si="48"/>
        <v>2678</v>
      </c>
      <c r="S69" s="812">
        <f t="shared" si="48"/>
        <v>28656</v>
      </c>
      <c r="T69" s="812">
        <f t="shared" si="48"/>
        <v>0</v>
      </c>
      <c r="U69" s="812"/>
      <c r="V69" s="812"/>
      <c r="W69" s="812"/>
      <c r="X69" s="817">
        <f t="shared" ref="X69:AB69" si="49">X70</f>
        <v>0</v>
      </c>
      <c r="Y69" s="817">
        <f t="shared" si="49"/>
        <v>0</v>
      </c>
      <c r="Z69" s="817">
        <f t="shared" si="49"/>
        <v>0</v>
      </c>
      <c r="AA69" s="817">
        <f t="shared" si="49"/>
        <v>0</v>
      </c>
      <c r="AB69" s="817">
        <f t="shared" si="49"/>
        <v>0</v>
      </c>
      <c r="AC69" s="817"/>
      <c r="AI69" s="135">
        <f t="shared" si="4"/>
        <v>50634</v>
      </c>
      <c r="AJ69" s="135">
        <f t="shared" si="5"/>
        <v>0</v>
      </c>
      <c r="AK69" s="135">
        <f t="shared" si="6"/>
        <v>19300</v>
      </c>
    </row>
    <row r="70" spans="1:43" s="780" customFormat="1">
      <c r="A70" s="809"/>
      <c r="B70" s="810" t="s">
        <v>28</v>
      </c>
      <c r="C70" s="808"/>
      <c r="D70" s="808"/>
      <c r="E70" s="808"/>
      <c r="F70" s="808"/>
      <c r="G70" s="812">
        <f>SUM(G71:G74)</f>
        <v>1063710</v>
      </c>
      <c r="H70" s="812">
        <f t="shared" ref="H70:T70" si="50">SUM(H71:H74)</f>
        <v>82500</v>
      </c>
      <c r="I70" s="812">
        <f t="shared" si="50"/>
        <v>0</v>
      </c>
      <c r="J70" s="812">
        <f t="shared" si="50"/>
        <v>82500</v>
      </c>
      <c r="K70" s="812">
        <f t="shared" si="50"/>
        <v>0</v>
      </c>
      <c r="L70" s="812">
        <f t="shared" si="50"/>
        <v>0</v>
      </c>
      <c r="M70" s="812">
        <f t="shared" si="50"/>
        <v>0</v>
      </c>
      <c r="N70" s="812">
        <f t="shared" si="50"/>
        <v>130456</v>
      </c>
      <c r="O70" s="812">
        <f t="shared" si="50"/>
        <v>0</v>
      </c>
      <c r="P70" s="812">
        <f t="shared" si="50"/>
        <v>101800</v>
      </c>
      <c r="Q70" s="812">
        <f t="shared" si="50"/>
        <v>0</v>
      </c>
      <c r="R70" s="812">
        <f t="shared" si="50"/>
        <v>0</v>
      </c>
      <c r="S70" s="812">
        <f t="shared" si="50"/>
        <v>28656</v>
      </c>
      <c r="T70" s="812">
        <f t="shared" si="50"/>
        <v>0</v>
      </c>
      <c r="U70" s="812"/>
      <c r="V70" s="812"/>
      <c r="W70" s="812"/>
      <c r="X70" s="817">
        <f t="shared" ref="X70:AB70" si="51">SUM(X71:X72)</f>
        <v>0</v>
      </c>
      <c r="Y70" s="817">
        <f t="shared" si="51"/>
        <v>0</v>
      </c>
      <c r="Z70" s="817">
        <f t="shared" si="51"/>
        <v>0</v>
      </c>
      <c r="AA70" s="817">
        <f t="shared" si="51"/>
        <v>0</v>
      </c>
      <c r="AB70" s="817">
        <f t="shared" si="51"/>
        <v>0</v>
      </c>
      <c r="AC70" s="817"/>
      <c r="AI70" s="135">
        <f t="shared" si="4"/>
        <v>47956</v>
      </c>
      <c r="AJ70" s="135">
        <f t="shared" si="5"/>
        <v>0</v>
      </c>
      <c r="AK70" s="135">
        <f t="shared" si="6"/>
        <v>19300</v>
      </c>
    </row>
    <row r="71" spans="1:43" s="780" customFormat="1" ht="114.75" customHeight="1">
      <c r="A71" s="798">
        <v>1</v>
      </c>
      <c r="B71" s="873" t="s">
        <v>487</v>
      </c>
      <c r="C71" s="808" t="s">
        <v>244</v>
      </c>
      <c r="D71" s="808" t="s">
        <v>120</v>
      </c>
      <c r="E71" s="808" t="s">
        <v>493</v>
      </c>
      <c r="F71" s="808" t="s">
        <v>494</v>
      </c>
      <c r="G71" s="817">
        <v>79530</v>
      </c>
      <c r="H71" s="817">
        <f t="shared" ref="H71:H73" si="52">SUM(I71:M71)</f>
        <v>0</v>
      </c>
      <c r="I71" s="817"/>
      <c r="J71" s="817"/>
      <c r="K71" s="817"/>
      <c r="L71" s="817"/>
      <c r="M71" s="817"/>
      <c r="N71" s="817">
        <f t="shared" ref="N71:N76" si="53">SUM(O71:S71)</f>
        <v>15000</v>
      </c>
      <c r="O71" s="817"/>
      <c r="P71" s="817">
        <v>15000</v>
      </c>
      <c r="Q71" s="817"/>
      <c r="R71" s="817"/>
      <c r="S71" s="817"/>
      <c r="T71" s="817"/>
      <c r="U71" s="817"/>
      <c r="V71" s="817"/>
      <c r="W71" s="817"/>
      <c r="X71" s="800"/>
      <c r="Y71" s="800"/>
      <c r="Z71" s="817"/>
      <c r="AA71" s="817"/>
      <c r="AB71" s="800"/>
      <c r="AC71" s="874"/>
      <c r="AI71" s="135">
        <f t="shared" si="4"/>
        <v>15000</v>
      </c>
      <c r="AJ71" s="135">
        <f t="shared" si="5"/>
        <v>0</v>
      </c>
      <c r="AK71" s="135">
        <f t="shared" si="6"/>
        <v>15000</v>
      </c>
    </row>
    <row r="72" spans="1:43" s="780" customFormat="1" ht="93" customHeight="1">
      <c r="A72" s="798">
        <f>A71+1</f>
        <v>2</v>
      </c>
      <c r="B72" s="873" t="s">
        <v>488</v>
      </c>
      <c r="C72" s="835" t="s">
        <v>197</v>
      </c>
      <c r="D72" s="808" t="s">
        <v>124</v>
      </c>
      <c r="E72" s="808" t="s">
        <v>495</v>
      </c>
      <c r="F72" s="808" t="s">
        <v>496</v>
      </c>
      <c r="G72" s="817">
        <v>251161</v>
      </c>
      <c r="H72" s="817">
        <f t="shared" si="52"/>
        <v>0</v>
      </c>
      <c r="I72" s="817"/>
      <c r="J72" s="817"/>
      <c r="K72" s="817"/>
      <c r="L72" s="817"/>
      <c r="M72" s="817"/>
      <c r="N72" s="817">
        <f t="shared" si="53"/>
        <v>4300</v>
      </c>
      <c r="O72" s="817"/>
      <c r="P72" s="817">
        <v>4300</v>
      </c>
      <c r="Q72" s="817"/>
      <c r="R72" s="817"/>
      <c r="S72" s="817"/>
      <c r="T72" s="817"/>
      <c r="U72" s="817"/>
      <c r="V72" s="817"/>
      <c r="W72" s="817"/>
      <c r="X72" s="800"/>
      <c r="Y72" s="800"/>
      <c r="Z72" s="817"/>
      <c r="AA72" s="817"/>
      <c r="AB72" s="800"/>
      <c r="AC72" s="874"/>
      <c r="AI72" s="135">
        <f t="shared" si="4"/>
        <v>4300</v>
      </c>
      <c r="AJ72" s="135">
        <f t="shared" si="5"/>
        <v>0</v>
      </c>
      <c r="AK72" s="135">
        <f t="shared" si="6"/>
        <v>4300</v>
      </c>
    </row>
    <row r="73" spans="1:43" s="780" customFormat="1" ht="120" customHeight="1">
      <c r="A73" s="798">
        <v>3</v>
      </c>
      <c r="B73" s="875" t="s">
        <v>377</v>
      </c>
      <c r="C73" s="876" t="s">
        <v>114</v>
      </c>
      <c r="D73" s="826" t="s">
        <v>285</v>
      </c>
      <c r="E73" s="876" t="s">
        <v>378</v>
      </c>
      <c r="F73" s="877" t="s">
        <v>379</v>
      </c>
      <c r="G73" s="878">
        <v>664300</v>
      </c>
      <c r="H73" s="817">
        <f t="shared" si="52"/>
        <v>82500</v>
      </c>
      <c r="I73" s="817"/>
      <c r="J73" s="829">
        <f>22500+60000</f>
        <v>82500</v>
      </c>
      <c r="K73" s="817"/>
      <c r="L73" s="817"/>
      <c r="M73" s="817"/>
      <c r="N73" s="817">
        <f t="shared" si="53"/>
        <v>101156</v>
      </c>
      <c r="O73" s="817"/>
      <c r="P73" s="817">
        <v>82500</v>
      </c>
      <c r="Q73" s="817"/>
      <c r="R73" s="817">
        <v>0</v>
      </c>
      <c r="S73" s="817">
        <v>18656</v>
      </c>
      <c r="T73" s="817"/>
      <c r="U73" s="817"/>
      <c r="V73" s="817"/>
      <c r="W73" s="817"/>
      <c r="X73" s="800"/>
      <c r="Y73" s="800"/>
      <c r="Z73" s="817"/>
      <c r="AA73" s="817"/>
      <c r="AB73" s="800"/>
      <c r="AC73" s="874"/>
      <c r="AI73" s="135">
        <f t="shared" si="4"/>
        <v>18656</v>
      </c>
      <c r="AJ73" s="135">
        <f t="shared" si="5"/>
        <v>0</v>
      </c>
      <c r="AK73" s="135">
        <f t="shared" si="6"/>
        <v>0</v>
      </c>
    </row>
    <row r="74" spans="1:43" s="780" customFormat="1" ht="72" customHeight="1">
      <c r="A74" s="798">
        <v>4</v>
      </c>
      <c r="B74" s="879" t="s">
        <v>328</v>
      </c>
      <c r="C74" s="850" t="s">
        <v>325</v>
      </c>
      <c r="D74" s="880" t="s">
        <v>327</v>
      </c>
      <c r="E74" s="881" t="s">
        <v>262</v>
      </c>
      <c r="F74" s="881" t="s">
        <v>326</v>
      </c>
      <c r="G74" s="882">
        <v>68719</v>
      </c>
      <c r="H74" s="817"/>
      <c r="I74" s="817"/>
      <c r="J74" s="817"/>
      <c r="K74" s="817"/>
      <c r="L74" s="817"/>
      <c r="M74" s="817"/>
      <c r="N74" s="817">
        <f t="shared" si="53"/>
        <v>10000</v>
      </c>
      <c r="O74" s="817"/>
      <c r="P74" s="817">
        <v>0</v>
      </c>
      <c r="Q74" s="817"/>
      <c r="R74" s="817">
        <v>0</v>
      </c>
      <c r="S74" s="817">
        <v>10000</v>
      </c>
      <c r="T74" s="817"/>
      <c r="U74" s="817"/>
      <c r="V74" s="817"/>
      <c r="W74" s="817"/>
      <c r="X74" s="800"/>
      <c r="Y74" s="800"/>
      <c r="Z74" s="817"/>
      <c r="AA74" s="817"/>
      <c r="AB74" s="800"/>
      <c r="AC74" s="874"/>
      <c r="AI74" s="135">
        <f t="shared" si="4"/>
        <v>10000</v>
      </c>
      <c r="AJ74" s="135">
        <f t="shared" si="5"/>
        <v>0</v>
      </c>
      <c r="AK74" s="135">
        <f t="shared" si="6"/>
        <v>0</v>
      </c>
    </row>
    <row r="75" spans="1:43" s="780" customFormat="1">
      <c r="A75" s="798"/>
      <c r="B75" s="822" t="s">
        <v>29</v>
      </c>
      <c r="C75" s="850"/>
      <c r="D75" s="880"/>
      <c r="E75" s="881"/>
      <c r="F75" s="881"/>
      <c r="G75" s="926">
        <f>G76</f>
        <v>51106</v>
      </c>
      <c r="H75" s="926">
        <f t="shared" ref="H75:T75" si="54">H76</f>
        <v>0</v>
      </c>
      <c r="I75" s="926">
        <f t="shared" si="54"/>
        <v>0</v>
      </c>
      <c r="J75" s="926">
        <f t="shared" si="54"/>
        <v>0</v>
      </c>
      <c r="K75" s="926">
        <f t="shared" si="54"/>
        <v>0</v>
      </c>
      <c r="L75" s="926">
        <f t="shared" si="54"/>
        <v>0</v>
      </c>
      <c r="M75" s="926">
        <f t="shared" si="54"/>
        <v>0</v>
      </c>
      <c r="N75" s="926">
        <f t="shared" si="54"/>
        <v>2678</v>
      </c>
      <c r="O75" s="926">
        <f t="shared" si="54"/>
        <v>0</v>
      </c>
      <c r="P75" s="926">
        <f t="shared" si="54"/>
        <v>0</v>
      </c>
      <c r="Q75" s="926">
        <f t="shared" si="54"/>
        <v>0</v>
      </c>
      <c r="R75" s="926">
        <f t="shared" si="54"/>
        <v>2678</v>
      </c>
      <c r="S75" s="926">
        <f t="shared" si="54"/>
        <v>0</v>
      </c>
      <c r="T75" s="926">
        <f t="shared" si="54"/>
        <v>0</v>
      </c>
      <c r="U75" s="926"/>
      <c r="V75" s="926"/>
      <c r="W75" s="926"/>
      <c r="X75" s="800"/>
      <c r="Y75" s="800"/>
      <c r="Z75" s="817"/>
      <c r="AA75" s="817"/>
      <c r="AB75" s="800"/>
      <c r="AC75" s="874"/>
      <c r="AI75" s="135">
        <f t="shared" si="4"/>
        <v>2678</v>
      </c>
      <c r="AJ75" s="135">
        <f t="shared" si="5"/>
        <v>0</v>
      </c>
      <c r="AK75" s="135">
        <f t="shared" si="6"/>
        <v>0</v>
      </c>
    </row>
    <row r="76" spans="1:43" s="780" customFormat="1" ht="54.6" customHeight="1">
      <c r="A76" s="798">
        <v>1</v>
      </c>
      <c r="B76" s="883" t="s">
        <v>466</v>
      </c>
      <c r="C76" s="884" t="s">
        <v>129</v>
      </c>
      <c r="D76" s="881" t="s">
        <v>311</v>
      </c>
      <c r="E76" s="826" t="s">
        <v>467</v>
      </c>
      <c r="F76" s="885" t="s">
        <v>468</v>
      </c>
      <c r="G76" s="844">
        <v>51106</v>
      </c>
      <c r="H76" s="817"/>
      <c r="I76" s="817"/>
      <c r="J76" s="817"/>
      <c r="K76" s="817"/>
      <c r="L76" s="817"/>
      <c r="M76" s="817"/>
      <c r="N76" s="817">
        <f t="shared" si="53"/>
        <v>2678</v>
      </c>
      <c r="O76" s="817"/>
      <c r="P76" s="817"/>
      <c r="Q76" s="817"/>
      <c r="R76" s="844">
        <f>3000-322</f>
        <v>2678</v>
      </c>
      <c r="S76" s="817"/>
      <c r="T76" s="817"/>
      <c r="U76" s="817"/>
      <c r="V76" s="817"/>
      <c r="W76" s="817"/>
      <c r="X76" s="800"/>
      <c r="Y76" s="800"/>
      <c r="Z76" s="817"/>
      <c r="AA76" s="817"/>
      <c r="AB76" s="800"/>
      <c r="AC76" s="874"/>
      <c r="AH76" s="780">
        <v>1</v>
      </c>
      <c r="AI76" s="135">
        <f t="shared" si="4"/>
        <v>2678</v>
      </c>
      <c r="AJ76" s="135">
        <f t="shared" si="5"/>
        <v>0</v>
      </c>
      <c r="AK76" s="135">
        <f t="shared" si="6"/>
        <v>0</v>
      </c>
      <c r="AQ76" s="780">
        <v>1</v>
      </c>
    </row>
    <row r="77" spans="1:43" s="780" customFormat="1">
      <c r="A77" s="802" t="s">
        <v>507</v>
      </c>
      <c r="B77" s="810" t="s">
        <v>30</v>
      </c>
      <c r="C77" s="806"/>
      <c r="D77" s="806"/>
      <c r="E77" s="806"/>
      <c r="F77" s="806"/>
      <c r="G77" s="812">
        <f>G78+G81</f>
        <v>737121</v>
      </c>
      <c r="H77" s="812">
        <f t="shared" ref="H77:T77" si="55">H78+H81</f>
        <v>70000</v>
      </c>
      <c r="I77" s="812">
        <f t="shared" si="55"/>
        <v>0</v>
      </c>
      <c r="J77" s="812">
        <f t="shared" si="55"/>
        <v>70000</v>
      </c>
      <c r="K77" s="812">
        <f t="shared" si="55"/>
        <v>0</v>
      </c>
      <c r="L77" s="812">
        <f t="shared" si="55"/>
        <v>0</v>
      </c>
      <c r="M77" s="812">
        <f t="shared" si="55"/>
        <v>0</v>
      </c>
      <c r="N77" s="812">
        <f t="shared" si="55"/>
        <v>401400</v>
      </c>
      <c r="O77" s="812">
        <f t="shared" si="55"/>
        <v>15000</v>
      </c>
      <c r="P77" s="812">
        <f t="shared" si="55"/>
        <v>66886</v>
      </c>
      <c r="Q77" s="812">
        <f t="shared" si="55"/>
        <v>290000</v>
      </c>
      <c r="R77" s="812">
        <f t="shared" si="55"/>
        <v>0</v>
      </c>
      <c r="S77" s="812">
        <f t="shared" si="55"/>
        <v>29514</v>
      </c>
      <c r="T77" s="812">
        <f t="shared" si="55"/>
        <v>0</v>
      </c>
      <c r="U77" s="812"/>
      <c r="V77" s="812"/>
      <c r="W77" s="812"/>
      <c r="X77" s="800"/>
      <c r="Y77" s="800"/>
      <c r="Z77" s="817"/>
      <c r="AA77" s="817"/>
      <c r="AB77" s="800"/>
      <c r="AC77" s="871"/>
      <c r="AI77" s="135">
        <f t="shared" si="4"/>
        <v>331400</v>
      </c>
      <c r="AJ77" s="135">
        <f t="shared" si="5"/>
        <v>15000</v>
      </c>
      <c r="AK77" s="135">
        <f t="shared" si="6"/>
        <v>-3114</v>
      </c>
    </row>
    <row r="78" spans="1:43" s="780" customFormat="1">
      <c r="A78" s="809"/>
      <c r="B78" s="810" t="s">
        <v>28</v>
      </c>
      <c r="C78" s="806"/>
      <c r="D78" s="806"/>
      <c r="E78" s="806"/>
      <c r="F78" s="806"/>
      <c r="G78" s="812">
        <f>G79+G80</f>
        <v>689977</v>
      </c>
      <c r="H78" s="812">
        <f t="shared" ref="H78:T78" si="56">H79+H80</f>
        <v>70000</v>
      </c>
      <c r="I78" s="812">
        <f t="shared" si="56"/>
        <v>0</v>
      </c>
      <c r="J78" s="812">
        <f t="shared" si="56"/>
        <v>70000</v>
      </c>
      <c r="K78" s="812">
        <f t="shared" si="56"/>
        <v>0</v>
      </c>
      <c r="L78" s="812">
        <f t="shared" si="56"/>
        <v>0</v>
      </c>
      <c r="M78" s="812">
        <f t="shared" si="56"/>
        <v>0</v>
      </c>
      <c r="N78" s="812">
        <f t="shared" si="56"/>
        <v>375000</v>
      </c>
      <c r="O78" s="812">
        <f t="shared" si="56"/>
        <v>15000</v>
      </c>
      <c r="P78" s="812">
        <f t="shared" si="56"/>
        <v>48486</v>
      </c>
      <c r="Q78" s="812">
        <f t="shared" si="56"/>
        <v>290000</v>
      </c>
      <c r="R78" s="812">
        <f t="shared" si="56"/>
        <v>0</v>
      </c>
      <c r="S78" s="812">
        <f t="shared" si="56"/>
        <v>21514</v>
      </c>
      <c r="T78" s="812">
        <f t="shared" si="56"/>
        <v>0</v>
      </c>
      <c r="U78" s="812"/>
      <c r="V78" s="812"/>
      <c r="W78" s="812"/>
      <c r="X78" s="812">
        <f t="shared" ref="X78:AB78" si="57">X79+X80</f>
        <v>0</v>
      </c>
      <c r="Y78" s="812">
        <f t="shared" si="57"/>
        <v>0</v>
      </c>
      <c r="Z78" s="812">
        <f t="shared" si="57"/>
        <v>0</v>
      </c>
      <c r="AA78" s="812">
        <f t="shared" si="57"/>
        <v>0</v>
      </c>
      <c r="AB78" s="812">
        <f t="shared" si="57"/>
        <v>0</v>
      </c>
      <c r="AC78" s="871"/>
      <c r="AI78" s="135">
        <f t="shared" ref="AI78:AI139" si="58">N78-H78</f>
        <v>305000</v>
      </c>
      <c r="AJ78" s="135">
        <f t="shared" ref="AJ78:AJ140" si="59">O78-I78</f>
        <v>15000</v>
      </c>
      <c r="AK78" s="135">
        <f t="shared" ref="AK78:AK140" si="60">P78-J78</f>
        <v>-21514</v>
      </c>
    </row>
    <row r="79" spans="1:43" s="780" customFormat="1" ht="105.6" customHeight="1">
      <c r="A79" s="798">
        <v>1</v>
      </c>
      <c r="B79" s="873" t="s">
        <v>489</v>
      </c>
      <c r="C79" s="808" t="s">
        <v>119</v>
      </c>
      <c r="D79" s="808" t="s">
        <v>497</v>
      </c>
      <c r="E79" s="835" t="s">
        <v>165</v>
      </c>
      <c r="F79" s="808" t="s">
        <v>498</v>
      </c>
      <c r="G79" s="817">
        <v>290900</v>
      </c>
      <c r="H79" s="817">
        <f>SUM(I79:M79)</f>
        <v>0</v>
      </c>
      <c r="I79" s="817"/>
      <c r="J79" s="817"/>
      <c r="K79" s="817"/>
      <c r="L79" s="817"/>
      <c r="M79" s="817"/>
      <c r="N79" s="817">
        <f>SUM(O79:S79)</f>
        <v>15000</v>
      </c>
      <c r="O79" s="817">
        <v>15000</v>
      </c>
      <c r="P79" s="817"/>
      <c r="Q79" s="817"/>
      <c r="R79" s="817"/>
      <c r="S79" s="817"/>
      <c r="T79" s="817"/>
      <c r="U79" s="817"/>
      <c r="V79" s="817"/>
      <c r="W79" s="817"/>
      <c r="X79" s="800"/>
      <c r="Y79" s="800"/>
      <c r="Z79" s="817"/>
      <c r="AA79" s="817"/>
      <c r="AB79" s="800"/>
      <c r="AC79" s="874"/>
      <c r="AH79" s="780">
        <v>1</v>
      </c>
      <c r="AI79" s="135">
        <f t="shared" si="58"/>
        <v>15000</v>
      </c>
      <c r="AJ79" s="135">
        <f t="shared" si="59"/>
        <v>15000</v>
      </c>
      <c r="AK79" s="135">
        <f t="shared" si="60"/>
        <v>0</v>
      </c>
    </row>
    <row r="80" spans="1:43" s="780" customFormat="1" ht="105.6" customHeight="1">
      <c r="A80" s="798">
        <v>2</v>
      </c>
      <c r="B80" s="886" t="s">
        <v>602</v>
      </c>
      <c r="C80" s="887" t="s">
        <v>474</v>
      </c>
      <c r="D80" s="808"/>
      <c r="E80" s="888" t="s">
        <v>172</v>
      </c>
      <c r="F80" s="835" t="s">
        <v>476</v>
      </c>
      <c r="G80" s="889">
        <v>399077</v>
      </c>
      <c r="H80" s="817">
        <f>SUM(I80:M80)</f>
        <v>70000</v>
      </c>
      <c r="I80" s="817"/>
      <c r="J80" s="829">
        <v>70000</v>
      </c>
      <c r="K80" s="817"/>
      <c r="L80" s="817"/>
      <c r="M80" s="817"/>
      <c r="N80" s="817">
        <f>SUM(O80:S80)</f>
        <v>360000</v>
      </c>
      <c r="O80" s="817"/>
      <c r="P80" s="829">
        <v>48486</v>
      </c>
      <c r="Q80" s="889">
        <v>290000</v>
      </c>
      <c r="R80" s="817"/>
      <c r="S80" s="817">
        <v>21514</v>
      </c>
      <c r="T80" s="817"/>
      <c r="U80" s="817"/>
      <c r="V80" s="817"/>
      <c r="W80" s="817"/>
      <c r="X80" s="800"/>
      <c r="Y80" s="800"/>
      <c r="Z80" s="817"/>
      <c r="AA80" s="817"/>
      <c r="AB80" s="800"/>
      <c r="AC80" s="890" t="s">
        <v>600</v>
      </c>
      <c r="AI80" s="135">
        <f t="shared" si="58"/>
        <v>290000</v>
      </c>
      <c r="AJ80" s="135">
        <f t="shared" si="59"/>
        <v>0</v>
      </c>
      <c r="AK80" s="135">
        <f t="shared" si="60"/>
        <v>-21514</v>
      </c>
    </row>
    <row r="81" spans="1:37" s="780" customFormat="1">
      <c r="A81" s="802"/>
      <c r="B81" s="810" t="s">
        <v>29</v>
      </c>
      <c r="C81" s="811"/>
      <c r="D81" s="811"/>
      <c r="E81" s="811"/>
      <c r="F81" s="811"/>
      <c r="G81" s="812">
        <f>G82+G83+G84</f>
        <v>47144</v>
      </c>
      <c r="H81" s="812">
        <f t="shared" ref="H81:T81" si="61">H82+H83+H84</f>
        <v>0</v>
      </c>
      <c r="I81" s="812">
        <f t="shared" si="61"/>
        <v>0</v>
      </c>
      <c r="J81" s="812">
        <f t="shared" si="61"/>
        <v>0</v>
      </c>
      <c r="K81" s="812">
        <f t="shared" si="61"/>
        <v>0</v>
      </c>
      <c r="L81" s="812">
        <f t="shared" si="61"/>
        <v>0</v>
      </c>
      <c r="M81" s="812">
        <f t="shared" si="61"/>
        <v>0</v>
      </c>
      <c r="N81" s="812">
        <f t="shared" si="61"/>
        <v>26400</v>
      </c>
      <c r="O81" s="812">
        <f t="shared" si="61"/>
        <v>0</v>
      </c>
      <c r="P81" s="812">
        <f t="shared" si="61"/>
        <v>18400</v>
      </c>
      <c r="Q81" s="812">
        <f t="shared" si="61"/>
        <v>0</v>
      </c>
      <c r="R81" s="812">
        <f t="shared" si="61"/>
        <v>0</v>
      </c>
      <c r="S81" s="812">
        <f t="shared" si="61"/>
        <v>8000</v>
      </c>
      <c r="T81" s="812">
        <f t="shared" si="61"/>
        <v>0</v>
      </c>
      <c r="U81" s="812"/>
      <c r="V81" s="812"/>
      <c r="W81" s="812"/>
      <c r="X81" s="800"/>
      <c r="Y81" s="800"/>
      <c r="Z81" s="817"/>
      <c r="AA81" s="817"/>
      <c r="AB81" s="800"/>
      <c r="AC81" s="871"/>
      <c r="AI81" s="135">
        <f t="shared" si="58"/>
        <v>26400</v>
      </c>
      <c r="AJ81" s="135">
        <f t="shared" si="59"/>
        <v>0</v>
      </c>
      <c r="AK81" s="135">
        <f t="shared" si="60"/>
        <v>18400</v>
      </c>
    </row>
    <row r="82" spans="1:37" s="780" customFormat="1" ht="54.75" customHeight="1">
      <c r="A82" s="798">
        <v>1</v>
      </c>
      <c r="B82" s="873" t="s">
        <v>490</v>
      </c>
      <c r="C82" s="808" t="s">
        <v>499</v>
      </c>
      <c r="D82" s="808" t="s">
        <v>500</v>
      </c>
      <c r="E82" s="808" t="s">
        <v>307</v>
      </c>
      <c r="F82" s="808" t="s">
        <v>501</v>
      </c>
      <c r="G82" s="817">
        <v>14540</v>
      </c>
      <c r="H82" s="817">
        <f>SUM(I82:M82)</f>
        <v>0</v>
      </c>
      <c r="I82" s="817"/>
      <c r="J82" s="817"/>
      <c r="K82" s="817"/>
      <c r="L82" s="817"/>
      <c r="M82" s="817"/>
      <c r="N82" s="817">
        <f>SUM(O82:S82)</f>
        <v>11500</v>
      </c>
      <c r="O82" s="817"/>
      <c r="P82" s="817">
        <v>11500</v>
      </c>
      <c r="Q82" s="817"/>
      <c r="R82" s="817"/>
      <c r="S82" s="817"/>
      <c r="T82" s="817"/>
      <c r="U82" s="817"/>
      <c r="V82" s="817"/>
      <c r="W82" s="817"/>
      <c r="X82" s="800"/>
      <c r="Y82" s="800"/>
      <c r="Z82" s="817"/>
      <c r="AA82" s="817"/>
      <c r="AB82" s="800"/>
      <c r="AC82" s="874"/>
      <c r="AH82" s="780">
        <v>1</v>
      </c>
      <c r="AI82" s="135">
        <f t="shared" si="58"/>
        <v>11500</v>
      </c>
      <c r="AJ82" s="135">
        <f t="shared" si="59"/>
        <v>0</v>
      </c>
      <c r="AK82" s="135">
        <f t="shared" si="60"/>
        <v>11500</v>
      </c>
    </row>
    <row r="83" spans="1:37" s="780" customFormat="1" ht="80.099999999999994" customHeight="1">
      <c r="A83" s="798">
        <f>A82+1</f>
        <v>2</v>
      </c>
      <c r="B83" s="873" t="s">
        <v>491</v>
      </c>
      <c r="C83" s="808" t="s">
        <v>209</v>
      </c>
      <c r="D83" s="808" t="s">
        <v>245</v>
      </c>
      <c r="E83" s="808" t="s">
        <v>235</v>
      </c>
      <c r="F83" s="808" t="s">
        <v>502</v>
      </c>
      <c r="G83" s="817">
        <v>22993</v>
      </c>
      <c r="H83" s="817">
        <f>SUM(I83:M83)</f>
        <v>0</v>
      </c>
      <c r="I83" s="817"/>
      <c r="J83" s="817"/>
      <c r="K83" s="817"/>
      <c r="L83" s="817"/>
      <c r="M83" s="817"/>
      <c r="N83" s="817">
        <f>SUM(O83:S83)</f>
        <v>6900</v>
      </c>
      <c r="O83" s="817"/>
      <c r="P83" s="817">
        <v>6900</v>
      </c>
      <c r="Q83" s="817"/>
      <c r="R83" s="817"/>
      <c r="S83" s="817"/>
      <c r="T83" s="817"/>
      <c r="U83" s="817"/>
      <c r="V83" s="817"/>
      <c r="W83" s="817"/>
      <c r="X83" s="800"/>
      <c r="Y83" s="800"/>
      <c r="Z83" s="817"/>
      <c r="AA83" s="817"/>
      <c r="AB83" s="800"/>
      <c r="AC83" s="874"/>
      <c r="AI83" s="135">
        <f t="shared" si="58"/>
        <v>6900</v>
      </c>
      <c r="AJ83" s="135">
        <f t="shared" si="59"/>
        <v>0</v>
      </c>
      <c r="AK83" s="135">
        <f t="shared" si="60"/>
        <v>6900</v>
      </c>
    </row>
    <row r="84" spans="1:37" s="780" customFormat="1" ht="56.45" customHeight="1">
      <c r="A84" s="798">
        <v>3</v>
      </c>
      <c r="B84" s="891" t="s">
        <v>271</v>
      </c>
      <c r="C84" s="892" t="s">
        <v>207</v>
      </c>
      <c r="D84" s="893" t="s">
        <v>233</v>
      </c>
      <c r="E84" s="893" t="s">
        <v>235</v>
      </c>
      <c r="F84" s="866" t="s">
        <v>274</v>
      </c>
      <c r="G84" s="782">
        <v>9611</v>
      </c>
      <c r="H84" s="817">
        <f>SUM(I84:M84)</f>
        <v>0</v>
      </c>
      <c r="I84" s="817"/>
      <c r="J84" s="817"/>
      <c r="K84" s="817"/>
      <c r="L84" s="817"/>
      <c r="M84" s="817"/>
      <c r="N84" s="817">
        <f t="shared" ref="N84:N106" si="62">SUM(O84:S84)</f>
        <v>8000</v>
      </c>
      <c r="O84" s="817"/>
      <c r="P84" s="817"/>
      <c r="Q84" s="817"/>
      <c r="R84" s="817"/>
      <c r="S84" s="894">
        <v>8000</v>
      </c>
      <c r="T84" s="894"/>
      <c r="U84" s="894"/>
      <c r="V84" s="894"/>
      <c r="W84" s="894"/>
      <c r="X84" s="800"/>
      <c r="Y84" s="800"/>
      <c r="Z84" s="817"/>
      <c r="AA84" s="817"/>
      <c r="AB84" s="800"/>
      <c r="AC84" s="874"/>
      <c r="AH84" s="780">
        <v>1</v>
      </c>
      <c r="AI84" s="135">
        <f t="shared" si="58"/>
        <v>8000</v>
      </c>
      <c r="AJ84" s="135">
        <f t="shared" si="59"/>
        <v>0</v>
      </c>
      <c r="AK84" s="135">
        <f t="shared" si="60"/>
        <v>0</v>
      </c>
    </row>
    <row r="85" spans="1:37" s="778" customFormat="1" ht="44.45" customHeight="1">
      <c r="A85" s="802" t="s">
        <v>34</v>
      </c>
      <c r="B85" s="822" t="s">
        <v>364</v>
      </c>
      <c r="C85" s="833"/>
      <c r="D85" s="833"/>
      <c r="E85" s="833"/>
      <c r="F85" s="833"/>
      <c r="G85" s="812">
        <f>G86</f>
        <v>731944</v>
      </c>
      <c r="H85" s="812">
        <f t="shared" ref="H85:T85" si="63">H86</f>
        <v>264000</v>
      </c>
      <c r="I85" s="812">
        <f t="shared" si="63"/>
        <v>264000</v>
      </c>
      <c r="J85" s="812">
        <f t="shared" si="63"/>
        <v>0</v>
      </c>
      <c r="K85" s="812">
        <f t="shared" si="63"/>
        <v>0</v>
      </c>
      <c r="L85" s="812">
        <f t="shared" si="63"/>
        <v>0</v>
      </c>
      <c r="M85" s="812">
        <f t="shared" si="63"/>
        <v>0</v>
      </c>
      <c r="N85" s="812">
        <f t="shared" si="63"/>
        <v>337000</v>
      </c>
      <c r="O85" s="812">
        <f t="shared" si="63"/>
        <v>264000</v>
      </c>
      <c r="P85" s="812">
        <f t="shared" si="63"/>
        <v>9100</v>
      </c>
      <c r="Q85" s="812">
        <f t="shared" si="63"/>
        <v>0</v>
      </c>
      <c r="R85" s="812">
        <f t="shared" si="63"/>
        <v>38900</v>
      </c>
      <c r="S85" s="812">
        <f t="shared" si="63"/>
        <v>0</v>
      </c>
      <c r="T85" s="812">
        <f t="shared" si="63"/>
        <v>25000</v>
      </c>
      <c r="U85" s="812"/>
      <c r="V85" s="812"/>
      <c r="W85" s="812"/>
      <c r="X85" s="813"/>
      <c r="Y85" s="813"/>
      <c r="Z85" s="812"/>
      <c r="AA85" s="812"/>
      <c r="AB85" s="813"/>
      <c r="AC85" s="895"/>
      <c r="AI85" s="135">
        <f t="shared" si="58"/>
        <v>73000</v>
      </c>
      <c r="AJ85" s="135">
        <f t="shared" si="59"/>
        <v>0</v>
      </c>
      <c r="AK85" s="135">
        <f t="shared" si="60"/>
        <v>9100</v>
      </c>
    </row>
    <row r="86" spans="1:37" s="780" customFormat="1" ht="44.45" customHeight="1">
      <c r="A86" s="798" t="s">
        <v>435</v>
      </c>
      <c r="B86" s="832" t="s">
        <v>30</v>
      </c>
      <c r="C86" s="833"/>
      <c r="D86" s="833"/>
      <c r="E86" s="833"/>
      <c r="F86" s="833"/>
      <c r="G86" s="812">
        <f>G87+G107</f>
        <v>731944</v>
      </c>
      <c r="H86" s="812">
        <f t="shared" ref="H86:T86" si="64">H87+H107</f>
        <v>264000</v>
      </c>
      <c r="I86" s="812">
        <f t="shared" si="64"/>
        <v>264000</v>
      </c>
      <c r="J86" s="812">
        <f t="shared" si="64"/>
        <v>0</v>
      </c>
      <c r="K86" s="812">
        <f t="shared" si="64"/>
        <v>0</v>
      </c>
      <c r="L86" s="812">
        <f t="shared" si="64"/>
        <v>0</v>
      </c>
      <c r="M86" s="812">
        <f t="shared" si="64"/>
        <v>0</v>
      </c>
      <c r="N86" s="812">
        <f t="shared" si="64"/>
        <v>337000</v>
      </c>
      <c r="O86" s="812">
        <f t="shared" si="64"/>
        <v>264000</v>
      </c>
      <c r="P86" s="812">
        <f t="shared" si="64"/>
        <v>9100</v>
      </c>
      <c r="Q86" s="812">
        <f t="shared" si="64"/>
        <v>0</v>
      </c>
      <c r="R86" s="812">
        <f t="shared" si="64"/>
        <v>38900</v>
      </c>
      <c r="S86" s="812">
        <f t="shared" si="64"/>
        <v>0</v>
      </c>
      <c r="T86" s="812">
        <f t="shared" si="64"/>
        <v>25000</v>
      </c>
      <c r="U86" s="812"/>
      <c r="V86" s="812"/>
      <c r="W86" s="812"/>
      <c r="X86" s="800"/>
      <c r="Y86" s="800"/>
      <c r="Z86" s="817"/>
      <c r="AA86" s="817"/>
      <c r="AB86" s="800"/>
      <c r="AC86" s="874"/>
      <c r="AI86" s="135">
        <f t="shared" si="58"/>
        <v>73000</v>
      </c>
      <c r="AJ86" s="135">
        <f t="shared" si="59"/>
        <v>0</v>
      </c>
      <c r="AK86" s="135">
        <f t="shared" si="60"/>
        <v>9100</v>
      </c>
    </row>
    <row r="87" spans="1:37" s="780" customFormat="1" ht="25.5" customHeight="1">
      <c r="A87" s="798"/>
      <c r="B87" s="837" t="s">
        <v>29</v>
      </c>
      <c r="C87" s="833"/>
      <c r="D87" s="833"/>
      <c r="E87" s="833"/>
      <c r="F87" s="833"/>
      <c r="G87" s="812">
        <f>SUM(G88:G106)</f>
        <v>637179</v>
      </c>
      <c r="H87" s="812">
        <f t="shared" ref="H87:T87" si="65">SUM(H88:H106)</f>
        <v>264000</v>
      </c>
      <c r="I87" s="812">
        <f t="shared" si="65"/>
        <v>264000</v>
      </c>
      <c r="J87" s="812">
        <f t="shared" si="65"/>
        <v>0</v>
      </c>
      <c r="K87" s="812">
        <f t="shared" si="65"/>
        <v>0</v>
      </c>
      <c r="L87" s="812">
        <f t="shared" si="65"/>
        <v>0</v>
      </c>
      <c r="M87" s="812">
        <f t="shared" si="65"/>
        <v>0</v>
      </c>
      <c r="N87" s="812">
        <f t="shared" si="65"/>
        <v>312000</v>
      </c>
      <c r="O87" s="812">
        <f t="shared" si="65"/>
        <v>264000</v>
      </c>
      <c r="P87" s="812">
        <f t="shared" si="65"/>
        <v>9100</v>
      </c>
      <c r="Q87" s="812">
        <f t="shared" si="65"/>
        <v>0</v>
      </c>
      <c r="R87" s="812">
        <f t="shared" si="65"/>
        <v>38900</v>
      </c>
      <c r="S87" s="812">
        <f t="shared" si="65"/>
        <v>0</v>
      </c>
      <c r="T87" s="812">
        <f t="shared" si="65"/>
        <v>0</v>
      </c>
      <c r="U87" s="812"/>
      <c r="V87" s="812"/>
      <c r="W87" s="812"/>
      <c r="X87" s="800"/>
      <c r="Y87" s="800"/>
      <c r="Z87" s="817"/>
      <c r="AA87" s="817"/>
      <c r="AB87" s="800"/>
      <c r="AC87" s="874"/>
      <c r="AI87" s="135">
        <f t="shared" si="58"/>
        <v>48000</v>
      </c>
      <c r="AJ87" s="135">
        <f t="shared" si="59"/>
        <v>0</v>
      </c>
      <c r="AK87" s="135">
        <f t="shared" si="60"/>
        <v>9100</v>
      </c>
    </row>
    <row r="88" spans="1:37" s="780" customFormat="1" ht="60.75" customHeight="1">
      <c r="A88" s="798">
        <v>1</v>
      </c>
      <c r="B88" s="891" t="s">
        <v>243</v>
      </c>
      <c r="C88" s="892" t="s">
        <v>221</v>
      </c>
      <c r="D88" s="835" t="s">
        <v>222</v>
      </c>
      <c r="E88" s="835" t="s">
        <v>235</v>
      </c>
      <c r="F88" s="866" t="s">
        <v>249</v>
      </c>
      <c r="G88" s="781">
        <v>28567</v>
      </c>
      <c r="H88" s="817">
        <f>SUM(I88:M88)</f>
        <v>0</v>
      </c>
      <c r="I88" s="817"/>
      <c r="J88" s="817"/>
      <c r="K88" s="817"/>
      <c r="L88" s="817"/>
      <c r="M88" s="817"/>
      <c r="N88" s="817">
        <f t="shared" si="62"/>
        <v>28000</v>
      </c>
      <c r="O88" s="817"/>
      <c r="P88" s="817"/>
      <c r="Q88" s="817"/>
      <c r="R88" s="896">
        <v>28000</v>
      </c>
      <c r="S88" s="817"/>
      <c r="T88" s="817"/>
      <c r="U88" s="817"/>
      <c r="V88" s="817"/>
      <c r="W88" s="817"/>
      <c r="X88" s="800"/>
      <c r="Y88" s="800"/>
      <c r="Z88" s="817"/>
      <c r="AA88" s="817"/>
      <c r="AB88" s="800"/>
      <c r="AC88" s="874"/>
      <c r="AH88" s="780">
        <v>1</v>
      </c>
      <c r="AI88" s="135">
        <f t="shared" si="58"/>
        <v>28000</v>
      </c>
      <c r="AJ88" s="135">
        <f t="shared" si="59"/>
        <v>0</v>
      </c>
      <c r="AK88" s="135">
        <f t="shared" si="60"/>
        <v>0</v>
      </c>
    </row>
    <row r="89" spans="1:37" s="780" customFormat="1" ht="60.75" customHeight="1">
      <c r="A89" s="798">
        <f>A88+1</f>
        <v>2</v>
      </c>
      <c r="B89" s="897" t="s">
        <v>240</v>
      </c>
      <c r="C89" s="826" t="s">
        <v>244</v>
      </c>
      <c r="D89" s="826" t="s">
        <v>245</v>
      </c>
      <c r="E89" s="826" t="s">
        <v>223</v>
      </c>
      <c r="F89" s="870" t="s">
        <v>246</v>
      </c>
      <c r="G89" s="781">
        <v>5752</v>
      </c>
      <c r="H89" s="817">
        <f t="shared" ref="H89:H139" si="66">SUM(I89:M89)</f>
        <v>0</v>
      </c>
      <c r="I89" s="817"/>
      <c r="J89" s="817"/>
      <c r="K89" s="817"/>
      <c r="L89" s="817"/>
      <c r="M89" s="817"/>
      <c r="N89" s="817">
        <f t="shared" si="62"/>
        <v>5600</v>
      </c>
      <c r="O89" s="817"/>
      <c r="P89" s="817">
        <v>2800</v>
      </c>
      <c r="Q89" s="817"/>
      <c r="R89" s="896">
        <v>2800</v>
      </c>
      <c r="S89" s="817"/>
      <c r="T89" s="817"/>
      <c r="U89" s="817"/>
      <c r="V89" s="817"/>
      <c r="W89" s="817"/>
      <c r="X89" s="800"/>
      <c r="Y89" s="800"/>
      <c r="Z89" s="817"/>
      <c r="AA89" s="817"/>
      <c r="AB89" s="800"/>
      <c r="AC89" s="874"/>
      <c r="AH89" s="780">
        <v>1</v>
      </c>
      <c r="AI89" s="135">
        <f t="shared" si="58"/>
        <v>5600</v>
      </c>
      <c r="AJ89" s="135">
        <f t="shared" si="59"/>
        <v>0</v>
      </c>
      <c r="AK89" s="135">
        <f t="shared" si="60"/>
        <v>2800</v>
      </c>
    </row>
    <row r="90" spans="1:37" s="780" customFormat="1" ht="60.75" customHeight="1">
      <c r="A90" s="798">
        <f t="shared" ref="A90:A106" si="67">A89+1</f>
        <v>3</v>
      </c>
      <c r="B90" s="897" t="s">
        <v>241</v>
      </c>
      <c r="C90" s="826" t="s">
        <v>244</v>
      </c>
      <c r="D90" s="826" t="s">
        <v>245</v>
      </c>
      <c r="E90" s="826" t="s">
        <v>235</v>
      </c>
      <c r="F90" s="870" t="s">
        <v>247</v>
      </c>
      <c r="G90" s="781">
        <v>5838</v>
      </c>
      <c r="H90" s="817">
        <f t="shared" si="66"/>
        <v>0</v>
      </c>
      <c r="I90" s="817"/>
      <c r="J90" s="817"/>
      <c r="K90" s="817"/>
      <c r="L90" s="817"/>
      <c r="M90" s="817"/>
      <c r="N90" s="817">
        <f t="shared" si="62"/>
        <v>5700</v>
      </c>
      <c r="O90" s="817"/>
      <c r="P90" s="817">
        <v>2200</v>
      </c>
      <c r="Q90" s="817"/>
      <c r="R90" s="896">
        <v>3500</v>
      </c>
      <c r="S90" s="817"/>
      <c r="T90" s="817"/>
      <c r="U90" s="817"/>
      <c r="V90" s="817"/>
      <c r="W90" s="817"/>
      <c r="X90" s="800"/>
      <c r="Y90" s="800"/>
      <c r="Z90" s="817"/>
      <c r="AA90" s="817"/>
      <c r="AB90" s="800"/>
      <c r="AC90" s="874"/>
      <c r="AH90" s="780">
        <v>1</v>
      </c>
      <c r="AI90" s="135">
        <f t="shared" si="58"/>
        <v>5700</v>
      </c>
      <c r="AJ90" s="135">
        <f t="shared" si="59"/>
        <v>0</v>
      </c>
      <c r="AK90" s="135">
        <f t="shared" si="60"/>
        <v>2200</v>
      </c>
    </row>
    <row r="91" spans="1:37" s="780" customFormat="1" ht="60.75" customHeight="1">
      <c r="A91" s="798">
        <f t="shared" si="67"/>
        <v>4</v>
      </c>
      <c r="B91" s="897" t="s">
        <v>242</v>
      </c>
      <c r="C91" s="826" t="s">
        <v>244</v>
      </c>
      <c r="D91" s="826" t="s">
        <v>245</v>
      </c>
      <c r="E91" s="826" t="s">
        <v>235</v>
      </c>
      <c r="F91" s="870" t="s">
        <v>248</v>
      </c>
      <c r="G91" s="781">
        <v>8902</v>
      </c>
      <c r="H91" s="817">
        <f t="shared" si="66"/>
        <v>0</v>
      </c>
      <c r="I91" s="817"/>
      <c r="J91" s="817"/>
      <c r="K91" s="817"/>
      <c r="L91" s="817"/>
      <c r="M91" s="817"/>
      <c r="N91" s="817">
        <f t="shared" si="62"/>
        <v>8700</v>
      </c>
      <c r="O91" s="817"/>
      <c r="P91" s="817">
        <v>4100</v>
      </c>
      <c r="Q91" s="817"/>
      <c r="R91" s="896">
        <v>4600</v>
      </c>
      <c r="S91" s="817"/>
      <c r="T91" s="817"/>
      <c r="U91" s="817"/>
      <c r="V91" s="817"/>
      <c r="W91" s="817"/>
      <c r="X91" s="800"/>
      <c r="Y91" s="800"/>
      <c r="Z91" s="817"/>
      <c r="AA91" s="817"/>
      <c r="AB91" s="800"/>
      <c r="AC91" s="874"/>
      <c r="AH91" s="780">
        <v>1</v>
      </c>
      <c r="AI91" s="135">
        <f t="shared" si="58"/>
        <v>8700</v>
      </c>
      <c r="AJ91" s="135">
        <f t="shared" si="59"/>
        <v>0</v>
      </c>
      <c r="AK91" s="135">
        <f t="shared" si="60"/>
        <v>4100</v>
      </c>
    </row>
    <row r="92" spans="1:37" s="780" customFormat="1" ht="44.45" customHeight="1">
      <c r="A92" s="798">
        <f t="shared" si="67"/>
        <v>5</v>
      </c>
      <c r="B92" s="859" t="s">
        <v>384</v>
      </c>
      <c r="C92" s="826" t="s">
        <v>319</v>
      </c>
      <c r="D92" s="826" t="s">
        <v>327</v>
      </c>
      <c r="E92" s="826" t="s">
        <v>223</v>
      </c>
      <c r="F92" s="826" t="s">
        <v>385</v>
      </c>
      <c r="G92" s="844">
        <v>9025</v>
      </c>
      <c r="H92" s="817">
        <f t="shared" si="66"/>
        <v>8400</v>
      </c>
      <c r="I92" s="844">
        <v>8400</v>
      </c>
      <c r="J92" s="829"/>
      <c r="K92" s="817"/>
      <c r="L92" s="817"/>
      <c r="M92" s="817"/>
      <c r="N92" s="817">
        <f t="shared" si="62"/>
        <v>8000</v>
      </c>
      <c r="O92" s="844">
        <v>8000</v>
      </c>
      <c r="P92" s="817"/>
      <c r="Q92" s="817"/>
      <c r="R92" s="896"/>
      <c r="S92" s="817"/>
      <c r="T92" s="817"/>
      <c r="U92" s="817"/>
      <c r="V92" s="817"/>
      <c r="W92" s="817"/>
      <c r="X92" s="800"/>
      <c r="Y92" s="800"/>
      <c r="Z92" s="817"/>
      <c r="AA92" s="817"/>
      <c r="AB92" s="800"/>
      <c r="AC92" s="874"/>
      <c r="AI92" s="135">
        <f t="shared" si="58"/>
        <v>-400</v>
      </c>
      <c r="AJ92" s="135">
        <f t="shared" si="59"/>
        <v>-400</v>
      </c>
      <c r="AK92" s="135">
        <f t="shared" si="60"/>
        <v>0</v>
      </c>
    </row>
    <row r="93" spans="1:37" s="780" customFormat="1" ht="44.45" customHeight="1">
      <c r="A93" s="798">
        <f t="shared" si="67"/>
        <v>6</v>
      </c>
      <c r="B93" s="859" t="s">
        <v>386</v>
      </c>
      <c r="C93" s="826" t="s">
        <v>319</v>
      </c>
      <c r="D93" s="826" t="s">
        <v>327</v>
      </c>
      <c r="E93" s="826" t="s">
        <v>223</v>
      </c>
      <c r="F93" s="826" t="s">
        <v>387</v>
      </c>
      <c r="G93" s="844">
        <v>5855</v>
      </c>
      <c r="H93" s="817">
        <f t="shared" si="66"/>
        <v>5600</v>
      </c>
      <c r="I93" s="844">
        <v>5600</v>
      </c>
      <c r="J93" s="829"/>
      <c r="K93" s="817"/>
      <c r="L93" s="817"/>
      <c r="M93" s="817"/>
      <c r="N93" s="817">
        <f t="shared" si="62"/>
        <v>5000</v>
      </c>
      <c r="O93" s="844">
        <v>5000</v>
      </c>
      <c r="P93" s="817"/>
      <c r="Q93" s="817"/>
      <c r="R93" s="896"/>
      <c r="S93" s="817"/>
      <c r="T93" s="817"/>
      <c r="U93" s="817"/>
      <c r="V93" s="817"/>
      <c r="W93" s="817"/>
      <c r="X93" s="800"/>
      <c r="Y93" s="800"/>
      <c r="Z93" s="817"/>
      <c r="AA93" s="817"/>
      <c r="AB93" s="800"/>
      <c r="AC93" s="874"/>
      <c r="AI93" s="135">
        <f t="shared" si="58"/>
        <v>-600</v>
      </c>
      <c r="AJ93" s="135">
        <f t="shared" si="59"/>
        <v>-600</v>
      </c>
      <c r="AK93" s="135">
        <f t="shared" si="60"/>
        <v>0</v>
      </c>
    </row>
    <row r="94" spans="1:37" s="780" customFormat="1" ht="44.45" customHeight="1">
      <c r="A94" s="798">
        <f t="shared" si="67"/>
        <v>7</v>
      </c>
      <c r="B94" s="859" t="s">
        <v>388</v>
      </c>
      <c r="C94" s="826" t="s">
        <v>319</v>
      </c>
      <c r="D94" s="826" t="s">
        <v>327</v>
      </c>
      <c r="E94" s="826" t="s">
        <v>307</v>
      </c>
      <c r="F94" s="826" t="s">
        <v>389</v>
      </c>
      <c r="G94" s="844">
        <v>31481</v>
      </c>
      <c r="H94" s="817">
        <f t="shared" si="66"/>
        <v>17000</v>
      </c>
      <c r="I94" s="844">
        <v>17000</v>
      </c>
      <c r="J94" s="829"/>
      <c r="K94" s="817"/>
      <c r="L94" s="817"/>
      <c r="M94" s="817"/>
      <c r="N94" s="817">
        <f t="shared" si="62"/>
        <v>25000</v>
      </c>
      <c r="O94" s="844">
        <v>25000</v>
      </c>
      <c r="P94" s="817"/>
      <c r="Q94" s="817"/>
      <c r="R94" s="896"/>
      <c r="S94" s="817"/>
      <c r="T94" s="817"/>
      <c r="U94" s="817"/>
      <c r="V94" s="817"/>
      <c r="W94" s="817"/>
      <c r="X94" s="800"/>
      <c r="Y94" s="800"/>
      <c r="Z94" s="817"/>
      <c r="AA94" s="817"/>
      <c r="AB94" s="800"/>
      <c r="AC94" s="874"/>
      <c r="AI94" s="135">
        <f t="shared" si="58"/>
        <v>8000</v>
      </c>
      <c r="AJ94" s="135">
        <f t="shared" si="59"/>
        <v>8000</v>
      </c>
      <c r="AK94" s="135">
        <f t="shared" si="60"/>
        <v>0</v>
      </c>
    </row>
    <row r="95" spans="1:37" s="780" customFormat="1" ht="78" customHeight="1">
      <c r="A95" s="798">
        <f t="shared" si="67"/>
        <v>8</v>
      </c>
      <c r="B95" s="859" t="s">
        <v>390</v>
      </c>
      <c r="C95" s="826" t="s">
        <v>319</v>
      </c>
      <c r="D95" s="826" t="s">
        <v>327</v>
      </c>
      <c r="E95" s="826" t="s">
        <v>165</v>
      </c>
      <c r="F95" s="826" t="s">
        <v>422</v>
      </c>
      <c r="G95" s="844">
        <v>79913</v>
      </c>
      <c r="H95" s="817">
        <f t="shared" si="66"/>
        <v>39000</v>
      </c>
      <c r="I95" s="844">
        <v>39000</v>
      </c>
      <c r="J95" s="829"/>
      <c r="K95" s="817"/>
      <c r="L95" s="817"/>
      <c r="M95" s="817"/>
      <c r="N95" s="817">
        <f t="shared" si="62"/>
        <v>25000</v>
      </c>
      <c r="O95" s="844">
        <v>25000</v>
      </c>
      <c r="P95" s="817"/>
      <c r="Q95" s="817"/>
      <c r="R95" s="896"/>
      <c r="S95" s="817"/>
      <c r="T95" s="817"/>
      <c r="U95" s="817"/>
      <c r="V95" s="817"/>
      <c r="W95" s="817"/>
      <c r="X95" s="800"/>
      <c r="Y95" s="800"/>
      <c r="Z95" s="817"/>
      <c r="AA95" s="817"/>
      <c r="AB95" s="800"/>
      <c r="AC95" s="874"/>
      <c r="AI95" s="135">
        <f t="shared" si="58"/>
        <v>-14000</v>
      </c>
      <c r="AJ95" s="135">
        <f t="shared" si="59"/>
        <v>-14000</v>
      </c>
      <c r="AK95" s="135">
        <f t="shared" si="60"/>
        <v>0</v>
      </c>
    </row>
    <row r="96" spans="1:37" s="780" customFormat="1" ht="44.45" customHeight="1">
      <c r="A96" s="798">
        <f t="shared" si="67"/>
        <v>9</v>
      </c>
      <c r="B96" s="859" t="s">
        <v>391</v>
      </c>
      <c r="C96" s="826" t="s">
        <v>319</v>
      </c>
      <c r="D96" s="826" t="s">
        <v>327</v>
      </c>
      <c r="E96" s="826" t="s">
        <v>392</v>
      </c>
      <c r="F96" s="826" t="s">
        <v>393</v>
      </c>
      <c r="G96" s="844">
        <v>32642</v>
      </c>
      <c r="H96" s="817">
        <f t="shared" si="66"/>
        <v>30000</v>
      </c>
      <c r="I96" s="844">
        <v>30000</v>
      </c>
      <c r="J96" s="829"/>
      <c r="K96" s="817"/>
      <c r="L96" s="817"/>
      <c r="M96" s="817"/>
      <c r="N96" s="817">
        <f t="shared" si="62"/>
        <v>20000</v>
      </c>
      <c r="O96" s="844">
        <v>20000</v>
      </c>
      <c r="P96" s="817"/>
      <c r="Q96" s="817"/>
      <c r="R96" s="896"/>
      <c r="S96" s="817"/>
      <c r="T96" s="817"/>
      <c r="U96" s="817"/>
      <c r="V96" s="817"/>
      <c r="W96" s="817"/>
      <c r="X96" s="800"/>
      <c r="Y96" s="800"/>
      <c r="Z96" s="817"/>
      <c r="AA96" s="817"/>
      <c r="AB96" s="800"/>
      <c r="AC96" s="874"/>
      <c r="AI96" s="135">
        <f t="shared" si="58"/>
        <v>-10000</v>
      </c>
      <c r="AJ96" s="135">
        <f t="shared" si="59"/>
        <v>-10000</v>
      </c>
      <c r="AK96" s="135">
        <f t="shared" si="60"/>
        <v>0</v>
      </c>
    </row>
    <row r="97" spans="1:43" s="780" customFormat="1" ht="44.45" customHeight="1">
      <c r="A97" s="798">
        <f t="shared" si="67"/>
        <v>10</v>
      </c>
      <c r="B97" s="859" t="s">
        <v>394</v>
      </c>
      <c r="C97" s="826" t="s">
        <v>319</v>
      </c>
      <c r="D97" s="826" t="s">
        <v>327</v>
      </c>
      <c r="E97" s="826" t="s">
        <v>167</v>
      </c>
      <c r="F97" s="826" t="s">
        <v>423</v>
      </c>
      <c r="G97" s="844">
        <v>14962</v>
      </c>
      <c r="H97" s="817">
        <f t="shared" si="66"/>
        <v>0</v>
      </c>
      <c r="I97" s="844"/>
      <c r="J97" s="829"/>
      <c r="K97" s="817"/>
      <c r="L97" s="817"/>
      <c r="M97" s="817"/>
      <c r="N97" s="817">
        <f t="shared" si="62"/>
        <v>12000</v>
      </c>
      <c r="O97" s="844">
        <v>12000</v>
      </c>
      <c r="P97" s="817"/>
      <c r="Q97" s="817"/>
      <c r="R97" s="896"/>
      <c r="S97" s="817"/>
      <c r="T97" s="817"/>
      <c r="U97" s="817"/>
      <c r="V97" s="817"/>
      <c r="W97" s="817"/>
      <c r="X97" s="800"/>
      <c r="Y97" s="800"/>
      <c r="Z97" s="817"/>
      <c r="AA97" s="817"/>
      <c r="AB97" s="800"/>
      <c r="AC97" s="874"/>
      <c r="AH97" s="780">
        <v>1</v>
      </c>
      <c r="AI97" s="135">
        <f t="shared" si="58"/>
        <v>12000</v>
      </c>
      <c r="AJ97" s="135">
        <f t="shared" si="59"/>
        <v>12000</v>
      </c>
      <c r="AK97" s="135">
        <f t="shared" si="60"/>
        <v>0</v>
      </c>
    </row>
    <row r="98" spans="1:43" s="780" customFormat="1" ht="44.45" customHeight="1">
      <c r="A98" s="798">
        <f t="shared" si="67"/>
        <v>11</v>
      </c>
      <c r="B98" s="859" t="s">
        <v>395</v>
      </c>
      <c r="C98" s="826" t="s">
        <v>319</v>
      </c>
      <c r="D98" s="826" t="s">
        <v>327</v>
      </c>
      <c r="E98" s="826" t="s">
        <v>167</v>
      </c>
      <c r="F98" s="826" t="s">
        <v>424</v>
      </c>
      <c r="G98" s="844">
        <v>5918</v>
      </c>
      <c r="H98" s="817">
        <f t="shared" si="66"/>
        <v>0</v>
      </c>
      <c r="I98" s="844"/>
      <c r="J98" s="829"/>
      <c r="K98" s="817"/>
      <c r="L98" s="817"/>
      <c r="M98" s="817"/>
      <c r="N98" s="817">
        <f t="shared" si="62"/>
        <v>5000</v>
      </c>
      <c r="O98" s="844">
        <v>5000</v>
      </c>
      <c r="P98" s="817"/>
      <c r="Q98" s="817"/>
      <c r="R98" s="896"/>
      <c r="S98" s="817"/>
      <c r="T98" s="817"/>
      <c r="U98" s="817"/>
      <c r="V98" s="817"/>
      <c r="W98" s="817"/>
      <c r="X98" s="800"/>
      <c r="Y98" s="800"/>
      <c r="Z98" s="817"/>
      <c r="AA98" s="817"/>
      <c r="AB98" s="800"/>
      <c r="AC98" s="874"/>
      <c r="AH98" s="780">
        <v>1</v>
      </c>
      <c r="AI98" s="135">
        <f t="shared" si="58"/>
        <v>5000</v>
      </c>
      <c r="AJ98" s="135">
        <f t="shared" si="59"/>
        <v>5000</v>
      </c>
      <c r="AK98" s="135">
        <f t="shared" si="60"/>
        <v>0</v>
      </c>
    </row>
    <row r="99" spans="1:43" s="780" customFormat="1" ht="44.45" customHeight="1">
      <c r="A99" s="798">
        <f t="shared" si="67"/>
        <v>12</v>
      </c>
      <c r="B99" s="859" t="s">
        <v>397</v>
      </c>
      <c r="C99" s="826" t="s">
        <v>398</v>
      </c>
      <c r="D99" s="826" t="s">
        <v>128</v>
      </c>
      <c r="E99" s="826" t="s">
        <v>167</v>
      </c>
      <c r="F99" s="826" t="s">
        <v>399</v>
      </c>
      <c r="G99" s="844">
        <v>60000</v>
      </c>
      <c r="H99" s="817">
        <f t="shared" si="66"/>
        <v>36000</v>
      </c>
      <c r="I99" s="844">
        <v>36000</v>
      </c>
      <c r="J99" s="829"/>
      <c r="K99" s="817"/>
      <c r="L99" s="817"/>
      <c r="M99" s="817"/>
      <c r="N99" s="817">
        <f t="shared" si="62"/>
        <v>0</v>
      </c>
      <c r="O99" s="844">
        <v>0</v>
      </c>
      <c r="P99" s="817"/>
      <c r="Q99" s="817"/>
      <c r="R99" s="896"/>
      <c r="S99" s="817"/>
      <c r="T99" s="817"/>
      <c r="U99" s="817"/>
      <c r="V99" s="817"/>
      <c r="W99" s="817"/>
      <c r="X99" s="800"/>
      <c r="Y99" s="800"/>
      <c r="Z99" s="817"/>
      <c r="AA99" s="817"/>
      <c r="AB99" s="800"/>
      <c r="AC99" s="874"/>
      <c r="AI99" s="135">
        <f t="shared" si="58"/>
        <v>-36000</v>
      </c>
      <c r="AJ99" s="135">
        <f t="shared" si="59"/>
        <v>-36000</v>
      </c>
      <c r="AK99" s="135">
        <f t="shared" si="60"/>
        <v>0</v>
      </c>
    </row>
    <row r="100" spans="1:43" s="780" customFormat="1" ht="44.45" customHeight="1">
      <c r="A100" s="798">
        <f t="shared" si="67"/>
        <v>13</v>
      </c>
      <c r="B100" s="859" t="s">
        <v>400</v>
      </c>
      <c r="C100" s="826" t="s">
        <v>398</v>
      </c>
      <c r="D100" s="826" t="s">
        <v>128</v>
      </c>
      <c r="E100" s="826" t="s">
        <v>167</v>
      </c>
      <c r="F100" s="826" t="s">
        <v>425</v>
      </c>
      <c r="G100" s="844">
        <v>39000</v>
      </c>
      <c r="H100" s="817">
        <f t="shared" si="66"/>
        <v>0</v>
      </c>
      <c r="I100" s="844"/>
      <c r="J100" s="829"/>
      <c r="K100" s="817"/>
      <c r="L100" s="817"/>
      <c r="M100" s="817"/>
      <c r="N100" s="817">
        <f t="shared" si="62"/>
        <v>30000</v>
      </c>
      <c r="O100" s="844">
        <v>30000</v>
      </c>
      <c r="P100" s="817"/>
      <c r="Q100" s="817"/>
      <c r="R100" s="896"/>
      <c r="S100" s="817"/>
      <c r="T100" s="817"/>
      <c r="U100" s="817"/>
      <c r="V100" s="817"/>
      <c r="W100" s="817"/>
      <c r="X100" s="800"/>
      <c r="Y100" s="800"/>
      <c r="Z100" s="817"/>
      <c r="AA100" s="817"/>
      <c r="AB100" s="800"/>
      <c r="AC100" s="874"/>
      <c r="AH100" s="780">
        <v>1</v>
      </c>
      <c r="AI100" s="135">
        <f t="shared" si="58"/>
        <v>30000</v>
      </c>
      <c r="AJ100" s="135">
        <f t="shared" si="59"/>
        <v>30000</v>
      </c>
      <c r="AK100" s="135">
        <f t="shared" si="60"/>
        <v>0</v>
      </c>
    </row>
    <row r="101" spans="1:43" s="780" customFormat="1" ht="44.45" customHeight="1">
      <c r="A101" s="798">
        <f t="shared" si="67"/>
        <v>14</v>
      </c>
      <c r="B101" s="859" t="s">
        <v>401</v>
      </c>
      <c r="C101" s="826" t="s">
        <v>398</v>
      </c>
      <c r="D101" s="826" t="s">
        <v>128</v>
      </c>
      <c r="E101" s="826" t="s">
        <v>167</v>
      </c>
      <c r="F101" s="826" t="s">
        <v>402</v>
      </c>
      <c r="G101" s="844">
        <v>27000</v>
      </c>
      <c r="H101" s="817">
        <f t="shared" si="66"/>
        <v>18000</v>
      </c>
      <c r="I101" s="844">
        <v>18000</v>
      </c>
      <c r="J101" s="829"/>
      <c r="K101" s="817"/>
      <c r="L101" s="817"/>
      <c r="M101" s="817"/>
      <c r="N101" s="817">
        <f t="shared" si="62"/>
        <v>24000</v>
      </c>
      <c r="O101" s="844">
        <v>24000</v>
      </c>
      <c r="P101" s="817"/>
      <c r="Q101" s="817"/>
      <c r="R101" s="896"/>
      <c r="S101" s="817"/>
      <c r="T101" s="817"/>
      <c r="U101" s="817"/>
      <c r="V101" s="817"/>
      <c r="W101" s="817"/>
      <c r="X101" s="800"/>
      <c r="Y101" s="800"/>
      <c r="Z101" s="817"/>
      <c r="AA101" s="817"/>
      <c r="AB101" s="800"/>
      <c r="AC101" s="874"/>
      <c r="AI101" s="135">
        <f t="shared" si="58"/>
        <v>6000</v>
      </c>
      <c r="AJ101" s="135">
        <f t="shared" si="59"/>
        <v>6000</v>
      </c>
      <c r="AK101" s="135">
        <f t="shared" si="60"/>
        <v>0</v>
      </c>
    </row>
    <row r="102" spans="1:43" s="780" customFormat="1" ht="44.45" customHeight="1">
      <c r="A102" s="798">
        <f t="shared" si="67"/>
        <v>15</v>
      </c>
      <c r="B102" s="859" t="s">
        <v>403</v>
      </c>
      <c r="C102" s="826" t="s">
        <v>204</v>
      </c>
      <c r="D102" s="826" t="s">
        <v>404</v>
      </c>
      <c r="E102" s="826" t="s">
        <v>307</v>
      </c>
      <c r="F102" s="826" t="s">
        <v>405</v>
      </c>
      <c r="G102" s="844">
        <v>30400</v>
      </c>
      <c r="H102" s="817">
        <f t="shared" si="66"/>
        <v>10000</v>
      </c>
      <c r="I102" s="844">
        <v>10000</v>
      </c>
      <c r="J102" s="829"/>
      <c r="K102" s="817"/>
      <c r="L102" s="817"/>
      <c r="M102" s="817"/>
      <c r="N102" s="817">
        <f t="shared" si="62"/>
        <v>0</v>
      </c>
      <c r="O102" s="844">
        <v>0</v>
      </c>
      <c r="P102" s="817"/>
      <c r="Q102" s="817"/>
      <c r="R102" s="896"/>
      <c r="S102" s="817"/>
      <c r="T102" s="817"/>
      <c r="U102" s="817"/>
      <c r="V102" s="817"/>
      <c r="W102" s="817"/>
      <c r="X102" s="800"/>
      <c r="Y102" s="800"/>
      <c r="Z102" s="817"/>
      <c r="AA102" s="817"/>
      <c r="AB102" s="800"/>
      <c r="AC102" s="874"/>
      <c r="AI102" s="135">
        <f t="shared" si="58"/>
        <v>-10000</v>
      </c>
      <c r="AJ102" s="135">
        <f t="shared" si="59"/>
        <v>-10000</v>
      </c>
      <c r="AK102" s="135">
        <f t="shared" si="60"/>
        <v>0</v>
      </c>
    </row>
    <row r="103" spans="1:43" s="780" customFormat="1" ht="44.45" customHeight="1">
      <c r="A103" s="798">
        <f t="shared" si="67"/>
        <v>16</v>
      </c>
      <c r="B103" s="859" t="s">
        <v>406</v>
      </c>
      <c r="C103" s="826" t="s">
        <v>204</v>
      </c>
      <c r="D103" s="826" t="s">
        <v>404</v>
      </c>
      <c r="E103" s="826" t="s">
        <v>407</v>
      </c>
      <c r="F103" s="826" t="s">
        <v>426</v>
      </c>
      <c r="G103" s="781">
        <v>46000</v>
      </c>
      <c r="H103" s="817">
        <f t="shared" si="66"/>
        <v>0</v>
      </c>
      <c r="I103" s="844"/>
      <c r="J103" s="829"/>
      <c r="K103" s="817"/>
      <c r="L103" s="817"/>
      <c r="M103" s="817"/>
      <c r="N103" s="817">
        <f t="shared" si="62"/>
        <v>10000</v>
      </c>
      <c r="O103" s="844">
        <v>10000</v>
      </c>
      <c r="P103" s="817"/>
      <c r="Q103" s="817"/>
      <c r="R103" s="896"/>
      <c r="S103" s="817"/>
      <c r="T103" s="817"/>
      <c r="U103" s="817"/>
      <c r="V103" s="817"/>
      <c r="W103" s="817"/>
      <c r="X103" s="800"/>
      <c r="Y103" s="800"/>
      <c r="Z103" s="817"/>
      <c r="AA103" s="817"/>
      <c r="AB103" s="800"/>
      <c r="AC103" s="874"/>
      <c r="AH103" s="780">
        <v>1</v>
      </c>
      <c r="AI103" s="135">
        <f t="shared" si="58"/>
        <v>10000</v>
      </c>
      <c r="AJ103" s="135">
        <f t="shared" si="59"/>
        <v>10000</v>
      </c>
      <c r="AK103" s="135">
        <f t="shared" si="60"/>
        <v>0</v>
      </c>
    </row>
    <row r="104" spans="1:43" s="780" customFormat="1" ht="44.45" customHeight="1">
      <c r="A104" s="798">
        <f t="shared" si="67"/>
        <v>17</v>
      </c>
      <c r="B104" s="859" t="s">
        <v>409</v>
      </c>
      <c r="C104" s="826" t="s">
        <v>207</v>
      </c>
      <c r="D104" s="826" t="s">
        <v>410</v>
      </c>
      <c r="E104" s="826" t="s">
        <v>392</v>
      </c>
      <c r="F104" s="826" t="s">
        <v>411</v>
      </c>
      <c r="G104" s="844">
        <v>147010</v>
      </c>
      <c r="H104" s="817">
        <f t="shared" si="66"/>
        <v>84000</v>
      </c>
      <c r="I104" s="844">
        <v>84000</v>
      </c>
      <c r="J104" s="829"/>
      <c r="K104" s="817"/>
      <c r="L104" s="817"/>
      <c r="M104" s="817"/>
      <c r="N104" s="817">
        <f t="shared" si="62"/>
        <v>86000</v>
      </c>
      <c r="O104" s="844">
        <v>86000</v>
      </c>
      <c r="P104" s="817"/>
      <c r="Q104" s="817"/>
      <c r="R104" s="896"/>
      <c r="S104" s="817"/>
      <c r="T104" s="817"/>
      <c r="U104" s="817"/>
      <c r="V104" s="817"/>
      <c r="W104" s="817"/>
      <c r="X104" s="800"/>
      <c r="Y104" s="800"/>
      <c r="Z104" s="817"/>
      <c r="AA104" s="817"/>
      <c r="AB104" s="800"/>
      <c r="AC104" s="874"/>
      <c r="AI104" s="135">
        <f t="shared" si="58"/>
        <v>2000</v>
      </c>
      <c r="AJ104" s="135">
        <f t="shared" si="59"/>
        <v>2000</v>
      </c>
      <c r="AK104" s="135">
        <f t="shared" si="60"/>
        <v>0</v>
      </c>
    </row>
    <row r="105" spans="1:43" s="780" customFormat="1" ht="44.45" customHeight="1">
      <c r="A105" s="798">
        <f t="shared" si="67"/>
        <v>18</v>
      </c>
      <c r="B105" s="859" t="s">
        <v>412</v>
      </c>
      <c r="C105" s="826" t="s">
        <v>207</v>
      </c>
      <c r="D105" s="826" t="s">
        <v>410</v>
      </c>
      <c r="E105" s="826" t="s">
        <v>307</v>
      </c>
      <c r="F105" s="826" t="s">
        <v>413</v>
      </c>
      <c r="G105" s="844">
        <v>43925</v>
      </c>
      <c r="H105" s="817">
        <f t="shared" si="66"/>
        <v>16000</v>
      </c>
      <c r="I105" s="844">
        <v>16000</v>
      </c>
      <c r="J105" s="829"/>
      <c r="K105" s="817"/>
      <c r="L105" s="817"/>
      <c r="M105" s="817"/>
      <c r="N105" s="817">
        <f t="shared" si="62"/>
        <v>0</v>
      </c>
      <c r="O105" s="844">
        <v>0</v>
      </c>
      <c r="P105" s="817"/>
      <c r="Q105" s="817"/>
      <c r="R105" s="896"/>
      <c r="S105" s="817"/>
      <c r="T105" s="817"/>
      <c r="U105" s="817"/>
      <c r="V105" s="817"/>
      <c r="W105" s="817"/>
      <c r="X105" s="800"/>
      <c r="Y105" s="800"/>
      <c r="Z105" s="817"/>
      <c r="AA105" s="817"/>
      <c r="AB105" s="800"/>
      <c r="AC105" s="874"/>
      <c r="AI105" s="135">
        <f t="shared" si="58"/>
        <v>-16000</v>
      </c>
      <c r="AJ105" s="135">
        <f t="shared" si="59"/>
        <v>-16000</v>
      </c>
      <c r="AK105" s="135">
        <f t="shared" si="60"/>
        <v>0</v>
      </c>
    </row>
    <row r="106" spans="1:43" s="780" customFormat="1" ht="44.45" customHeight="1">
      <c r="A106" s="798">
        <f t="shared" si="67"/>
        <v>19</v>
      </c>
      <c r="B106" s="859" t="s">
        <v>414</v>
      </c>
      <c r="C106" s="826" t="s">
        <v>207</v>
      </c>
      <c r="D106" s="826" t="s">
        <v>410</v>
      </c>
      <c r="E106" s="826" t="s">
        <v>307</v>
      </c>
      <c r="F106" s="826" t="s">
        <v>427</v>
      </c>
      <c r="G106" s="844">
        <v>14989</v>
      </c>
      <c r="H106" s="812">
        <f t="shared" si="66"/>
        <v>0</v>
      </c>
      <c r="I106" s="844"/>
      <c r="J106" s="829"/>
      <c r="K106" s="817"/>
      <c r="L106" s="817"/>
      <c r="M106" s="817"/>
      <c r="N106" s="817">
        <f t="shared" si="62"/>
        <v>14000</v>
      </c>
      <c r="O106" s="844">
        <v>14000</v>
      </c>
      <c r="P106" s="817"/>
      <c r="Q106" s="817"/>
      <c r="R106" s="896"/>
      <c r="S106" s="817"/>
      <c r="T106" s="817"/>
      <c r="U106" s="817"/>
      <c r="V106" s="817"/>
      <c r="W106" s="817"/>
      <c r="X106" s="800"/>
      <c r="Y106" s="800"/>
      <c r="Z106" s="817"/>
      <c r="AA106" s="817"/>
      <c r="AB106" s="800"/>
      <c r="AC106" s="874"/>
      <c r="AH106" s="780">
        <v>1</v>
      </c>
      <c r="AI106" s="135">
        <f t="shared" si="58"/>
        <v>14000</v>
      </c>
      <c r="AJ106" s="135">
        <f t="shared" si="59"/>
        <v>14000</v>
      </c>
      <c r="AK106" s="135">
        <f t="shared" si="60"/>
        <v>0</v>
      </c>
    </row>
    <row r="107" spans="1:43" s="780" customFormat="1" ht="27.6" customHeight="1">
      <c r="A107" s="798"/>
      <c r="B107" s="837" t="s">
        <v>28</v>
      </c>
      <c r="C107" s="808"/>
      <c r="D107" s="808"/>
      <c r="E107" s="808"/>
      <c r="F107" s="808"/>
      <c r="G107" s="812">
        <f>G108</f>
        <v>94765</v>
      </c>
      <c r="H107" s="812">
        <f t="shared" ref="H107:T107" si="68">H108</f>
        <v>0</v>
      </c>
      <c r="I107" s="812">
        <f t="shared" si="68"/>
        <v>0</v>
      </c>
      <c r="J107" s="812">
        <f t="shared" si="68"/>
        <v>0</v>
      </c>
      <c r="K107" s="812">
        <f t="shared" si="68"/>
        <v>0</v>
      </c>
      <c r="L107" s="812">
        <f t="shared" si="68"/>
        <v>0</v>
      </c>
      <c r="M107" s="812">
        <f t="shared" si="68"/>
        <v>0</v>
      </c>
      <c r="N107" s="812">
        <f t="shared" si="68"/>
        <v>25000</v>
      </c>
      <c r="O107" s="812">
        <f t="shared" si="68"/>
        <v>0</v>
      </c>
      <c r="P107" s="812">
        <f t="shared" si="68"/>
        <v>0</v>
      </c>
      <c r="Q107" s="812">
        <f t="shared" si="68"/>
        <v>0</v>
      </c>
      <c r="R107" s="812">
        <f t="shared" si="68"/>
        <v>0</v>
      </c>
      <c r="S107" s="812">
        <f t="shared" si="68"/>
        <v>0</v>
      </c>
      <c r="T107" s="812">
        <f t="shared" si="68"/>
        <v>25000</v>
      </c>
      <c r="U107" s="812"/>
      <c r="V107" s="812"/>
      <c r="W107" s="812"/>
      <c r="X107" s="800"/>
      <c r="Y107" s="800"/>
      <c r="Z107" s="817"/>
      <c r="AA107" s="817"/>
      <c r="AB107" s="800"/>
      <c r="AC107" s="874"/>
      <c r="AI107" s="135">
        <f t="shared" si="58"/>
        <v>25000</v>
      </c>
      <c r="AJ107" s="135">
        <f t="shared" si="59"/>
        <v>0</v>
      </c>
      <c r="AK107" s="135">
        <f t="shared" si="60"/>
        <v>0</v>
      </c>
    </row>
    <row r="108" spans="1:43" s="780" customFormat="1" ht="65.45" customHeight="1">
      <c r="A108" s="798">
        <v>1</v>
      </c>
      <c r="B108" s="898" t="s">
        <v>515</v>
      </c>
      <c r="C108" s="899" t="s">
        <v>517</v>
      </c>
      <c r="D108" s="900" t="s">
        <v>516</v>
      </c>
      <c r="E108" s="899" t="s">
        <v>235</v>
      </c>
      <c r="F108" s="899" t="s">
        <v>518</v>
      </c>
      <c r="G108" s="783">
        <v>94765</v>
      </c>
      <c r="H108" s="812">
        <f t="shared" si="66"/>
        <v>0</v>
      </c>
      <c r="I108" s="817"/>
      <c r="J108" s="817"/>
      <c r="K108" s="817"/>
      <c r="L108" s="817"/>
      <c r="M108" s="817"/>
      <c r="N108" s="817">
        <f>SUM(O108:T108)</f>
        <v>25000</v>
      </c>
      <c r="O108" s="817"/>
      <c r="P108" s="817"/>
      <c r="Q108" s="817"/>
      <c r="R108" s="817"/>
      <c r="S108" s="817"/>
      <c r="T108" s="784">
        <v>25000</v>
      </c>
      <c r="U108" s="784"/>
      <c r="V108" s="784"/>
      <c r="W108" s="784"/>
      <c r="X108" s="800"/>
      <c r="Y108" s="800"/>
      <c r="Z108" s="817"/>
      <c r="AA108" s="817"/>
      <c r="AB108" s="800"/>
      <c r="AC108" s="874"/>
      <c r="AH108" s="780">
        <v>1</v>
      </c>
      <c r="AI108" s="135">
        <f t="shared" si="58"/>
        <v>25000</v>
      </c>
      <c r="AJ108" s="135">
        <f t="shared" si="59"/>
        <v>0</v>
      </c>
      <c r="AK108" s="135">
        <f t="shared" si="60"/>
        <v>0</v>
      </c>
    </row>
    <row r="109" spans="1:43" s="780" customFormat="1" ht="30" customHeight="1">
      <c r="A109" s="831" t="s">
        <v>238</v>
      </c>
      <c r="B109" s="901" t="s">
        <v>169</v>
      </c>
      <c r="C109" s="899"/>
      <c r="D109" s="900"/>
      <c r="E109" s="899"/>
      <c r="F109" s="899"/>
      <c r="G109" s="902">
        <f>G110+G113</f>
        <v>2751591</v>
      </c>
      <c r="H109" s="902">
        <f t="shared" ref="H109:T109" si="69">H110+H113</f>
        <v>871000</v>
      </c>
      <c r="I109" s="902">
        <f t="shared" si="69"/>
        <v>200000</v>
      </c>
      <c r="J109" s="902">
        <f t="shared" si="69"/>
        <v>671000</v>
      </c>
      <c r="K109" s="902">
        <f t="shared" si="69"/>
        <v>0</v>
      </c>
      <c r="L109" s="902">
        <f t="shared" si="69"/>
        <v>0</v>
      </c>
      <c r="M109" s="902">
        <f t="shared" si="69"/>
        <v>0</v>
      </c>
      <c r="N109" s="902">
        <f t="shared" si="69"/>
        <v>1022777</v>
      </c>
      <c r="O109" s="902">
        <f t="shared" si="69"/>
        <v>200000</v>
      </c>
      <c r="P109" s="902">
        <f t="shared" si="69"/>
        <v>676544</v>
      </c>
      <c r="Q109" s="902">
        <f t="shared" si="69"/>
        <v>0</v>
      </c>
      <c r="R109" s="902">
        <f t="shared" si="69"/>
        <v>7780</v>
      </c>
      <c r="S109" s="902">
        <f t="shared" si="69"/>
        <v>124676</v>
      </c>
      <c r="T109" s="902">
        <f t="shared" si="69"/>
        <v>13777</v>
      </c>
      <c r="U109" s="902"/>
      <c r="V109" s="902"/>
      <c r="W109" s="902"/>
      <c r="X109" s="800"/>
      <c r="Y109" s="800"/>
      <c r="Z109" s="817"/>
      <c r="AA109" s="817"/>
      <c r="AB109" s="800"/>
      <c r="AC109" s="874"/>
      <c r="AI109" s="135">
        <f t="shared" si="58"/>
        <v>151777</v>
      </c>
      <c r="AJ109" s="135">
        <f t="shared" si="59"/>
        <v>0</v>
      </c>
      <c r="AK109" s="135">
        <f t="shared" si="60"/>
        <v>5544</v>
      </c>
    </row>
    <row r="110" spans="1:43" s="780" customFormat="1" ht="34.5" customHeight="1">
      <c r="A110" s="831" t="s">
        <v>606</v>
      </c>
      <c r="B110" s="822" t="s">
        <v>216</v>
      </c>
      <c r="C110" s="899"/>
      <c r="D110" s="900"/>
      <c r="E110" s="899"/>
      <c r="F110" s="899"/>
      <c r="G110" s="903">
        <f>G111</f>
        <v>58421</v>
      </c>
      <c r="H110" s="903">
        <f t="shared" ref="H110:T111" si="70">H111</f>
        <v>0</v>
      </c>
      <c r="I110" s="903">
        <f t="shared" si="70"/>
        <v>0</v>
      </c>
      <c r="J110" s="903">
        <f t="shared" si="70"/>
        <v>0</v>
      </c>
      <c r="K110" s="903">
        <f t="shared" si="70"/>
        <v>0</v>
      </c>
      <c r="L110" s="903">
        <f t="shared" si="70"/>
        <v>0</v>
      </c>
      <c r="M110" s="903">
        <f t="shared" si="70"/>
        <v>0</v>
      </c>
      <c r="N110" s="903">
        <f t="shared" si="70"/>
        <v>8900</v>
      </c>
      <c r="O110" s="903">
        <f t="shared" si="70"/>
        <v>0</v>
      </c>
      <c r="P110" s="903">
        <f t="shared" si="70"/>
        <v>0</v>
      </c>
      <c r="Q110" s="903">
        <f t="shared" si="70"/>
        <v>0</v>
      </c>
      <c r="R110" s="903">
        <f t="shared" si="70"/>
        <v>0</v>
      </c>
      <c r="S110" s="903">
        <f t="shared" si="70"/>
        <v>8900</v>
      </c>
      <c r="T110" s="903">
        <f t="shared" si="70"/>
        <v>0</v>
      </c>
      <c r="U110" s="903"/>
      <c r="V110" s="903"/>
      <c r="W110" s="903"/>
      <c r="X110" s="800"/>
      <c r="Y110" s="800"/>
      <c r="Z110" s="817"/>
      <c r="AA110" s="817"/>
      <c r="AB110" s="800"/>
      <c r="AC110" s="874"/>
      <c r="AI110" s="135">
        <f t="shared" si="58"/>
        <v>8900</v>
      </c>
      <c r="AJ110" s="135">
        <f t="shared" si="59"/>
        <v>0</v>
      </c>
      <c r="AK110" s="135">
        <f t="shared" si="60"/>
        <v>0</v>
      </c>
    </row>
    <row r="111" spans="1:43" s="780" customFormat="1" ht="21.95" customHeight="1">
      <c r="A111" s="831"/>
      <c r="B111" s="823" t="s">
        <v>29</v>
      </c>
      <c r="C111" s="899"/>
      <c r="D111" s="900"/>
      <c r="E111" s="899"/>
      <c r="F111" s="899"/>
      <c r="G111" s="903">
        <f>G112</f>
        <v>58421</v>
      </c>
      <c r="H111" s="903">
        <f t="shared" si="70"/>
        <v>0</v>
      </c>
      <c r="I111" s="903">
        <f t="shared" si="70"/>
        <v>0</v>
      </c>
      <c r="J111" s="903">
        <f t="shared" si="70"/>
        <v>0</v>
      </c>
      <c r="K111" s="903">
        <f t="shared" si="70"/>
        <v>0</v>
      </c>
      <c r="L111" s="903">
        <f t="shared" si="70"/>
        <v>0</v>
      </c>
      <c r="M111" s="903">
        <f t="shared" si="70"/>
        <v>0</v>
      </c>
      <c r="N111" s="903">
        <f t="shared" si="70"/>
        <v>8900</v>
      </c>
      <c r="O111" s="903">
        <f t="shared" si="70"/>
        <v>0</v>
      </c>
      <c r="P111" s="903">
        <f t="shared" si="70"/>
        <v>0</v>
      </c>
      <c r="Q111" s="903">
        <f t="shared" si="70"/>
        <v>0</v>
      </c>
      <c r="R111" s="903">
        <f t="shared" si="70"/>
        <v>0</v>
      </c>
      <c r="S111" s="903">
        <f t="shared" si="70"/>
        <v>8900</v>
      </c>
      <c r="T111" s="903">
        <f t="shared" si="70"/>
        <v>0</v>
      </c>
      <c r="U111" s="903"/>
      <c r="V111" s="903"/>
      <c r="W111" s="903"/>
      <c r="X111" s="800"/>
      <c r="Y111" s="800"/>
      <c r="Z111" s="817"/>
      <c r="AA111" s="817"/>
      <c r="AB111" s="800"/>
      <c r="AC111" s="874"/>
      <c r="AI111" s="135">
        <f t="shared" si="58"/>
        <v>8900</v>
      </c>
      <c r="AJ111" s="135">
        <f t="shared" si="59"/>
        <v>0</v>
      </c>
      <c r="AK111" s="135">
        <f t="shared" si="60"/>
        <v>0</v>
      </c>
    </row>
    <row r="112" spans="1:43" s="780" customFormat="1" ht="69.75" customHeight="1">
      <c r="A112" s="831">
        <v>1</v>
      </c>
      <c r="B112" s="897" t="s">
        <v>257</v>
      </c>
      <c r="C112" s="849" t="s">
        <v>221</v>
      </c>
      <c r="D112" s="826" t="s">
        <v>222</v>
      </c>
      <c r="E112" s="826" t="s">
        <v>260</v>
      </c>
      <c r="F112" s="870" t="s">
        <v>261</v>
      </c>
      <c r="G112" s="781">
        <v>58421</v>
      </c>
      <c r="H112" s="857">
        <f t="shared" si="66"/>
        <v>0</v>
      </c>
      <c r="I112" s="817"/>
      <c r="J112" s="817"/>
      <c r="K112" s="817"/>
      <c r="L112" s="817"/>
      <c r="M112" s="817"/>
      <c r="N112" s="817">
        <f>SUM(O112:T112)</f>
        <v>8900</v>
      </c>
      <c r="O112" s="817"/>
      <c r="P112" s="817"/>
      <c r="Q112" s="817"/>
      <c r="R112" s="817"/>
      <c r="S112" s="817">
        <v>8900</v>
      </c>
      <c r="T112" s="784"/>
      <c r="U112" s="784"/>
      <c r="V112" s="784"/>
      <c r="W112" s="784"/>
      <c r="X112" s="800"/>
      <c r="Y112" s="800"/>
      <c r="Z112" s="817"/>
      <c r="AA112" s="817"/>
      <c r="AB112" s="800"/>
      <c r="AC112" s="874"/>
      <c r="AH112" s="780">
        <v>1</v>
      </c>
      <c r="AI112" s="135">
        <f t="shared" si="58"/>
        <v>8900</v>
      </c>
      <c r="AJ112" s="135">
        <f t="shared" si="59"/>
        <v>0</v>
      </c>
      <c r="AK112" s="135">
        <f t="shared" si="60"/>
        <v>0</v>
      </c>
      <c r="AQ112" s="780">
        <v>1</v>
      </c>
    </row>
    <row r="113" spans="1:37" s="780" customFormat="1" ht="32.450000000000003" customHeight="1">
      <c r="A113" s="831" t="s">
        <v>607</v>
      </c>
      <c r="B113" s="832" t="s">
        <v>30</v>
      </c>
      <c r="C113" s="899"/>
      <c r="D113" s="900"/>
      <c r="E113" s="899"/>
      <c r="F113" s="899"/>
      <c r="G113" s="903">
        <f>G114+G129</f>
        <v>2693170</v>
      </c>
      <c r="H113" s="903">
        <f t="shared" ref="H113:T113" si="71">H114+H129</f>
        <v>871000</v>
      </c>
      <c r="I113" s="903">
        <f t="shared" si="71"/>
        <v>200000</v>
      </c>
      <c r="J113" s="903">
        <f t="shared" si="71"/>
        <v>671000</v>
      </c>
      <c r="K113" s="903">
        <f t="shared" si="71"/>
        <v>0</v>
      </c>
      <c r="L113" s="903">
        <f t="shared" si="71"/>
        <v>0</v>
      </c>
      <c r="M113" s="903">
        <f t="shared" si="71"/>
        <v>0</v>
      </c>
      <c r="N113" s="903">
        <f t="shared" si="71"/>
        <v>1013877</v>
      </c>
      <c r="O113" s="903">
        <f t="shared" si="71"/>
        <v>200000</v>
      </c>
      <c r="P113" s="903">
        <f t="shared" si="71"/>
        <v>676544</v>
      </c>
      <c r="Q113" s="903">
        <f t="shared" si="71"/>
        <v>0</v>
      </c>
      <c r="R113" s="903">
        <f t="shared" si="71"/>
        <v>7780</v>
      </c>
      <c r="S113" s="903">
        <f t="shared" si="71"/>
        <v>115776</v>
      </c>
      <c r="T113" s="903">
        <f t="shared" si="71"/>
        <v>13777</v>
      </c>
      <c r="U113" s="903"/>
      <c r="V113" s="903"/>
      <c r="W113" s="903"/>
      <c r="X113" s="800"/>
      <c r="Y113" s="800"/>
      <c r="Z113" s="817"/>
      <c r="AA113" s="817"/>
      <c r="AB113" s="800"/>
      <c r="AC113" s="874"/>
      <c r="AI113" s="135">
        <f t="shared" si="58"/>
        <v>142877</v>
      </c>
      <c r="AJ113" s="135">
        <f t="shared" si="59"/>
        <v>0</v>
      </c>
      <c r="AK113" s="135">
        <f t="shared" si="60"/>
        <v>5544</v>
      </c>
    </row>
    <row r="114" spans="1:37" s="780" customFormat="1" ht="22.5" customHeight="1">
      <c r="A114" s="824"/>
      <c r="B114" s="837" t="s">
        <v>29</v>
      </c>
      <c r="C114" s="899"/>
      <c r="D114" s="900"/>
      <c r="E114" s="899"/>
      <c r="F114" s="899"/>
      <c r="G114" s="903">
        <f>SUM(G115:G128)</f>
        <v>513381</v>
      </c>
      <c r="H114" s="903">
        <f t="shared" ref="H114:T114" si="72">SUM(H115:H128)</f>
        <v>109000</v>
      </c>
      <c r="I114" s="903">
        <f t="shared" si="72"/>
        <v>0</v>
      </c>
      <c r="J114" s="903">
        <f t="shared" si="72"/>
        <v>109000</v>
      </c>
      <c r="K114" s="903">
        <f t="shared" si="72"/>
        <v>0</v>
      </c>
      <c r="L114" s="903">
        <f t="shared" si="72"/>
        <v>0</v>
      </c>
      <c r="M114" s="903">
        <f t="shared" si="72"/>
        <v>0</v>
      </c>
      <c r="N114" s="903">
        <f t="shared" si="72"/>
        <v>251877</v>
      </c>
      <c r="O114" s="903">
        <f t="shared" si="72"/>
        <v>0</v>
      </c>
      <c r="P114" s="903">
        <f t="shared" si="72"/>
        <v>154170</v>
      </c>
      <c r="Q114" s="903">
        <f t="shared" si="72"/>
        <v>0</v>
      </c>
      <c r="R114" s="903">
        <f t="shared" si="72"/>
        <v>7780</v>
      </c>
      <c r="S114" s="903">
        <f t="shared" si="72"/>
        <v>76150</v>
      </c>
      <c r="T114" s="903">
        <f t="shared" si="72"/>
        <v>13777</v>
      </c>
      <c r="U114" s="903"/>
      <c r="V114" s="903"/>
      <c r="W114" s="903"/>
      <c r="X114" s="800"/>
      <c r="Y114" s="800"/>
      <c r="Z114" s="817"/>
      <c r="AA114" s="817"/>
      <c r="AB114" s="800"/>
      <c r="AC114" s="874"/>
      <c r="AI114" s="135">
        <f t="shared" si="58"/>
        <v>142877</v>
      </c>
      <c r="AJ114" s="135">
        <f t="shared" si="59"/>
        <v>0</v>
      </c>
      <c r="AK114" s="135">
        <f t="shared" si="60"/>
        <v>45170</v>
      </c>
    </row>
    <row r="115" spans="1:37" s="780" customFormat="1" ht="105" customHeight="1">
      <c r="A115" s="824">
        <v>1</v>
      </c>
      <c r="B115" s="864" t="s">
        <v>519</v>
      </c>
      <c r="C115" s="899" t="s">
        <v>319</v>
      </c>
      <c r="D115" s="904" t="s">
        <v>327</v>
      </c>
      <c r="E115" s="899" t="s">
        <v>223</v>
      </c>
      <c r="F115" s="905" t="s">
        <v>520</v>
      </c>
      <c r="G115" s="785">
        <v>56626</v>
      </c>
      <c r="H115" s="817">
        <f t="shared" si="66"/>
        <v>0</v>
      </c>
      <c r="I115" s="817"/>
      <c r="J115" s="817"/>
      <c r="K115" s="817"/>
      <c r="L115" s="817"/>
      <c r="M115" s="817"/>
      <c r="N115" s="817">
        <f>SUM(O115:T115)</f>
        <v>13777</v>
      </c>
      <c r="O115" s="817"/>
      <c r="P115" s="817"/>
      <c r="Q115" s="817"/>
      <c r="R115" s="817"/>
      <c r="S115" s="817"/>
      <c r="T115" s="906">
        <v>13777</v>
      </c>
      <c r="U115" s="906"/>
      <c r="V115" s="906"/>
      <c r="W115" s="906"/>
      <c r="X115" s="800"/>
      <c r="Y115" s="800"/>
      <c r="Z115" s="817"/>
      <c r="AA115" s="817"/>
      <c r="AB115" s="800"/>
      <c r="AC115" s="874"/>
      <c r="AI115" s="135">
        <f t="shared" si="58"/>
        <v>13777</v>
      </c>
      <c r="AJ115" s="135">
        <f t="shared" si="59"/>
        <v>0</v>
      </c>
      <c r="AK115" s="135">
        <f t="shared" si="60"/>
        <v>0</v>
      </c>
    </row>
    <row r="116" spans="1:37" s="780" customFormat="1" ht="59.1" customHeight="1">
      <c r="A116" s="798">
        <f>A115+1</f>
        <v>2</v>
      </c>
      <c r="B116" s="907" t="s">
        <v>250</v>
      </c>
      <c r="C116" s="849" t="s">
        <v>251</v>
      </c>
      <c r="D116" s="881" t="s">
        <v>128</v>
      </c>
      <c r="E116" s="826" t="s">
        <v>167</v>
      </c>
      <c r="F116" s="860" t="s">
        <v>252</v>
      </c>
      <c r="G116" s="844">
        <v>12632</v>
      </c>
      <c r="H116" s="817">
        <f t="shared" si="66"/>
        <v>0</v>
      </c>
      <c r="I116" s="817"/>
      <c r="J116" s="817"/>
      <c r="K116" s="817"/>
      <c r="L116" s="817"/>
      <c r="M116" s="817"/>
      <c r="N116" s="817">
        <f t="shared" ref="N116:N130" si="73">SUM(O116:T116)</f>
        <v>11000</v>
      </c>
      <c r="O116" s="817"/>
      <c r="P116" s="817">
        <v>3220</v>
      </c>
      <c r="Q116" s="817"/>
      <c r="R116" s="817">
        <v>7780</v>
      </c>
      <c r="S116" s="817">
        <v>0</v>
      </c>
      <c r="T116" s="784"/>
      <c r="U116" s="784"/>
      <c r="V116" s="784"/>
      <c r="W116" s="784"/>
      <c r="X116" s="800"/>
      <c r="Y116" s="800"/>
      <c r="Z116" s="817"/>
      <c r="AA116" s="817"/>
      <c r="AB116" s="800"/>
      <c r="AC116" s="874"/>
      <c r="AH116" s="780">
        <v>1</v>
      </c>
      <c r="AI116" s="135">
        <f t="shared" si="58"/>
        <v>11000</v>
      </c>
      <c r="AJ116" s="135">
        <f t="shared" si="59"/>
        <v>0</v>
      </c>
      <c r="AK116" s="135">
        <f t="shared" si="60"/>
        <v>3220</v>
      </c>
    </row>
    <row r="117" spans="1:37" s="780" customFormat="1" ht="44.45" customHeight="1">
      <c r="A117" s="798">
        <f t="shared" ref="A117:A128" si="74">A116+1</f>
        <v>3</v>
      </c>
      <c r="B117" s="908" t="s">
        <v>258</v>
      </c>
      <c r="C117" s="909" t="s">
        <v>221</v>
      </c>
      <c r="D117" s="881"/>
      <c r="E117" s="910" t="s">
        <v>262</v>
      </c>
      <c r="F117" s="911" t="s">
        <v>263</v>
      </c>
      <c r="G117" s="781">
        <v>38209</v>
      </c>
      <c r="H117" s="817">
        <f t="shared" si="66"/>
        <v>15000</v>
      </c>
      <c r="I117" s="817"/>
      <c r="J117" s="829">
        <v>15000</v>
      </c>
      <c r="K117" s="817"/>
      <c r="L117" s="817"/>
      <c r="M117" s="817"/>
      <c r="N117" s="817">
        <f t="shared" si="73"/>
        <v>20000</v>
      </c>
      <c r="O117" s="817"/>
      <c r="P117" s="817">
        <v>18450</v>
      </c>
      <c r="Q117" s="817"/>
      <c r="R117" s="817"/>
      <c r="S117" s="817">
        <v>1550</v>
      </c>
      <c r="T117" s="784"/>
      <c r="U117" s="784"/>
      <c r="V117" s="784"/>
      <c r="W117" s="784"/>
      <c r="X117" s="800"/>
      <c r="Y117" s="800"/>
      <c r="Z117" s="817"/>
      <c r="AA117" s="817"/>
      <c r="AB117" s="800"/>
      <c r="AC117" s="874"/>
      <c r="AI117" s="135">
        <f t="shared" si="58"/>
        <v>5000</v>
      </c>
      <c r="AJ117" s="135">
        <f t="shared" si="59"/>
        <v>0</v>
      </c>
      <c r="AK117" s="135">
        <f t="shared" si="60"/>
        <v>3450</v>
      </c>
    </row>
    <row r="118" spans="1:37" s="780" customFormat="1" ht="44.45" customHeight="1">
      <c r="A118" s="798">
        <f t="shared" si="74"/>
        <v>4</v>
      </c>
      <c r="B118" s="908" t="s">
        <v>259</v>
      </c>
      <c r="C118" s="909" t="s">
        <v>221</v>
      </c>
      <c r="D118" s="881"/>
      <c r="E118" s="910" t="s">
        <v>262</v>
      </c>
      <c r="F118" s="911" t="s">
        <v>264</v>
      </c>
      <c r="G118" s="781">
        <v>34728</v>
      </c>
      <c r="H118" s="817">
        <f t="shared" si="66"/>
        <v>10000</v>
      </c>
      <c r="I118" s="817"/>
      <c r="J118" s="829">
        <v>10000</v>
      </c>
      <c r="K118" s="817"/>
      <c r="L118" s="817"/>
      <c r="M118" s="817"/>
      <c r="N118" s="817">
        <f t="shared" si="73"/>
        <v>17600</v>
      </c>
      <c r="O118" s="817"/>
      <c r="P118" s="817">
        <v>10690</v>
      </c>
      <c r="Q118" s="817"/>
      <c r="R118" s="817"/>
      <c r="S118" s="817">
        <v>6910</v>
      </c>
      <c r="T118" s="784"/>
      <c r="U118" s="784"/>
      <c r="V118" s="784"/>
      <c r="W118" s="784"/>
      <c r="X118" s="800"/>
      <c r="Y118" s="800"/>
      <c r="Z118" s="817"/>
      <c r="AA118" s="817"/>
      <c r="AB118" s="800"/>
      <c r="AC118" s="874"/>
      <c r="AI118" s="135">
        <f t="shared" si="58"/>
        <v>7600</v>
      </c>
      <c r="AJ118" s="135">
        <f t="shared" si="59"/>
        <v>0</v>
      </c>
      <c r="AK118" s="135">
        <f t="shared" si="60"/>
        <v>690</v>
      </c>
    </row>
    <row r="119" spans="1:37" s="780" customFormat="1" ht="61.5" customHeight="1">
      <c r="A119" s="798">
        <f t="shared" si="74"/>
        <v>5</v>
      </c>
      <c r="B119" s="907" t="s">
        <v>268</v>
      </c>
      <c r="C119" s="849" t="s">
        <v>221</v>
      </c>
      <c r="D119" s="826" t="s">
        <v>222</v>
      </c>
      <c r="E119" s="826" t="s">
        <v>223</v>
      </c>
      <c r="F119" s="870" t="s">
        <v>224</v>
      </c>
      <c r="G119" s="781">
        <v>71916</v>
      </c>
      <c r="H119" s="817">
        <f t="shared" si="66"/>
        <v>0</v>
      </c>
      <c r="I119" s="817"/>
      <c r="J119" s="817"/>
      <c r="K119" s="817"/>
      <c r="L119" s="817"/>
      <c r="M119" s="817"/>
      <c r="N119" s="817">
        <f t="shared" si="73"/>
        <v>10000</v>
      </c>
      <c r="O119" s="817"/>
      <c r="P119" s="817">
        <v>4810</v>
      </c>
      <c r="Q119" s="817"/>
      <c r="R119" s="817">
        <v>0</v>
      </c>
      <c r="S119" s="817">
        <v>5190</v>
      </c>
      <c r="T119" s="784"/>
      <c r="U119" s="784"/>
      <c r="V119" s="784"/>
      <c r="W119" s="784"/>
      <c r="X119" s="800"/>
      <c r="Y119" s="800"/>
      <c r="Z119" s="817"/>
      <c r="AA119" s="817"/>
      <c r="AB119" s="800"/>
      <c r="AC119" s="874"/>
      <c r="AH119" s="780">
        <v>1</v>
      </c>
      <c r="AI119" s="135">
        <f t="shared" si="58"/>
        <v>10000</v>
      </c>
      <c r="AJ119" s="135">
        <f t="shared" si="59"/>
        <v>0</v>
      </c>
      <c r="AK119" s="135">
        <f t="shared" si="60"/>
        <v>4810</v>
      </c>
    </row>
    <row r="120" spans="1:37" s="780" customFormat="1" ht="61.5" customHeight="1">
      <c r="A120" s="798">
        <f t="shared" si="74"/>
        <v>6</v>
      </c>
      <c r="B120" s="897" t="s">
        <v>269</v>
      </c>
      <c r="C120" s="849" t="s">
        <v>221</v>
      </c>
      <c r="D120" s="826" t="s">
        <v>222</v>
      </c>
      <c r="E120" s="881" t="s">
        <v>235</v>
      </c>
      <c r="F120" s="870" t="s">
        <v>270</v>
      </c>
      <c r="G120" s="781">
        <v>9575</v>
      </c>
      <c r="H120" s="817">
        <f t="shared" si="66"/>
        <v>0</v>
      </c>
      <c r="I120" s="817"/>
      <c r="J120" s="817"/>
      <c r="K120" s="817"/>
      <c r="L120" s="817"/>
      <c r="M120" s="817"/>
      <c r="N120" s="817">
        <f t="shared" si="73"/>
        <v>8000</v>
      </c>
      <c r="O120" s="817"/>
      <c r="P120" s="817">
        <v>0</v>
      </c>
      <c r="Q120" s="817"/>
      <c r="R120" s="817">
        <v>0</v>
      </c>
      <c r="S120" s="817">
        <v>8000</v>
      </c>
      <c r="T120" s="784"/>
      <c r="U120" s="784"/>
      <c r="V120" s="784"/>
      <c r="W120" s="784"/>
      <c r="X120" s="800"/>
      <c r="Y120" s="800"/>
      <c r="Z120" s="817"/>
      <c r="AA120" s="817"/>
      <c r="AB120" s="800"/>
      <c r="AC120" s="874"/>
      <c r="AH120" s="780">
        <v>1</v>
      </c>
      <c r="AI120" s="135">
        <f t="shared" si="58"/>
        <v>8000</v>
      </c>
      <c r="AJ120" s="135">
        <f t="shared" si="59"/>
        <v>0</v>
      </c>
      <c r="AK120" s="135">
        <f t="shared" si="60"/>
        <v>0</v>
      </c>
    </row>
    <row r="121" spans="1:37" s="780" customFormat="1" ht="58.5" customHeight="1">
      <c r="A121" s="798">
        <f t="shared" si="74"/>
        <v>7</v>
      </c>
      <c r="B121" s="897" t="s">
        <v>272</v>
      </c>
      <c r="C121" s="849" t="s">
        <v>207</v>
      </c>
      <c r="D121" s="881" t="s">
        <v>233</v>
      </c>
      <c r="E121" s="881" t="s">
        <v>235</v>
      </c>
      <c r="F121" s="870" t="s">
        <v>275</v>
      </c>
      <c r="G121" s="912">
        <v>68797</v>
      </c>
      <c r="H121" s="817">
        <f t="shared" si="66"/>
        <v>0</v>
      </c>
      <c r="I121" s="817"/>
      <c r="J121" s="817"/>
      <c r="K121" s="817"/>
      <c r="L121" s="817"/>
      <c r="M121" s="817"/>
      <c r="N121" s="817">
        <f t="shared" si="73"/>
        <v>37000</v>
      </c>
      <c r="O121" s="817"/>
      <c r="P121" s="817">
        <v>18000</v>
      </c>
      <c r="Q121" s="817"/>
      <c r="R121" s="817">
        <v>0</v>
      </c>
      <c r="S121" s="817">
        <v>19000</v>
      </c>
      <c r="T121" s="784"/>
      <c r="U121" s="784"/>
      <c r="V121" s="784"/>
      <c r="W121" s="784"/>
      <c r="X121" s="800"/>
      <c r="Y121" s="800"/>
      <c r="Z121" s="817"/>
      <c r="AA121" s="817"/>
      <c r="AB121" s="800"/>
      <c r="AC121" s="874"/>
      <c r="AI121" s="135">
        <f t="shared" si="58"/>
        <v>37000</v>
      </c>
      <c r="AJ121" s="135">
        <f t="shared" si="59"/>
        <v>0</v>
      </c>
      <c r="AK121" s="135">
        <f t="shared" si="60"/>
        <v>18000</v>
      </c>
    </row>
    <row r="122" spans="1:37" s="780" customFormat="1" ht="58.5" customHeight="1">
      <c r="A122" s="798">
        <f t="shared" si="74"/>
        <v>8</v>
      </c>
      <c r="B122" s="897" t="s">
        <v>273</v>
      </c>
      <c r="C122" s="849" t="s">
        <v>204</v>
      </c>
      <c r="D122" s="881" t="s">
        <v>234</v>
      </c>
      <c r="E122" s="881" t="s">
        <v>167</v>
      </c>
      <c r="F122" s="870" t="s">
        <v>276</v>
      </c>
      <c r="G122" s="912">
        <v>59585</v>
      </c>
      <c r="H122" s="817">
        <f t="shared" si="66"/>
        <v>0</v>
      </c>
      <c r="I122" s="817"/>
      <c r="J122" s="817"/>
      <c r="K122" s="817"/>
      <c r="L122" s="817"/>
      <c r="M122" s="817"/>
      <c r="N122" s="817">
        <f t="shared" si="73"/>
        <v>33256</v>
      </c>
      <c r="O122" s="817"/>
      <c r="P122" s="817">
        <v>3256</v>
      </c>
      <c r="Q122" s="817"/>
      <c r="R122" s="817">
        <v>0</v>
      </c>
      <c r="S122" s="817">
        <v>30000</v>
      </c>
      <c r="T122" s="817"/>
      <c r="U122" s="817"/>
      <c r="V122" s="817"/>
      <c r="W122" s="817"/>
      <c r="X122" s="800"/>
      <c r="Y122" s="800"/>
      <c r="Z122" s="817"/>
      <c r="AA122" s="817"/>
      <c r="AB122" s="800"/>
      <c r="AC122" s="874"/>
      <c r="AI122" s="135">
        <f t="shared" si="58"/>
        <v>33256</v>
      </c>
      <c r="AJ122" s="135">
        <f t="shared" si="59"/>
        <v>0</v>
      </c>
      <c r="AK122" s="135">
        <f t="shared" si="60"/>
        <v>3256</v>
      </c>
    </row>
    <row r="123" spans="1:37" s="780" customFormat="1" ht="58.5" customHeight="1">
      <c r="A123" s="798">
        <f t="shared" si="74"/>
        <v>9</v>
      </c>
      <c r="B123" s="859" t="s">
        <v>301</v>
      </c>
      <c r="C123" s="884" t="s">
        <v>221</v>
      </c>
      <c r="D123" s="881" t="s">
        <v>222</v>
      </c>
      <c r="E123" s="826" t="s">
        <v>223</v>
      </c>
      <c r="F123" s="826" t="s">
        <v>302</v>
      </c>
      <c r="G123" s="844">
        <v>14412</v>
      </c>
      <c r="H123" s="817">
        <f t="shared" si="66"/>
        <v>6000</v>
      </c>
      <c r="I123" s="817"/>
      <c r="J123" s="817">
        <v>6000</v>
      </c>
      <c r="K123" s="817"/>
      <c r="L123" s="817"/>
      <c r="M123" s="817"/>
      <c r="N123" s="817">
        <f t="shared" si="73"/>
        <v>11500</v>
      </c>
      <c r="O123" s="817"/>
      <c r="P123" s="817">
        <v>6000</v>
      </c>
      <c r="Q123" s="817"/>
      <c r="R123" s="817">
        <v>0</v>
      </c>
      <c r="S123" s="817">
        <v>5500</v>
      </c>
      <c r="T123" s="817"/>
      <c r="U123" s="817"/>
      <c r="V123" s="817"/>
      <c r="W123" s="817"/>
      <c r="X123" s="800"/>
      <c r="Y123" s="800"/>
      <c r="Z123" s="817"/>
      <c r="AA123" s="817"/>
      <c r="AB123" s="800"/>
      <c r="AC123" s="874"/>
      <c r="AI123" s="135">
        <f t="shared" si="58"/>
        <v>5500</v>
      </c>
      <c r="AJ123" s="135">
        <f t="shared" si="59"/>
        <v>0</v>
      </c>
      <c r="AK123" s="135">
        <f t="shared" si="60"/>
        <v>0</v>
      </c>
    </row>
    <row r="124" spans="1:37" s="780" customFormat="1" ht="44.45" customHeight="1">
      <c r="A124" s="798">
        <f t="shared" si="74"/>
        <v>10</v>
      </c>
      <c r="B124" s="859" t="s">
        <v>304</v>
      </c>
      <c r="C124" s="826" t="s">
        <v>204</v>
      </c>
      <c r="D124" s="881" t="s">
        <v>234</v>
      </c>
      <c r="E124" s="826" t="s">
        <v>235</v>
      </c>
      <c r="F124" s="826" t="s">
        <v>305</v>
      </c>
      <c r="G124" s="844">
        <v>76068</v>
      </c>
      <c r="H124" s="817">
        <f t="shared" si="66"/>
        <v>70000</v>
      </c>
      <c r="I124" s="817"/>
      <c r="J124" s="817">
        <v>70000</v>
      </c>
      <c r="K124" s="817"/>
      <c r="L124" s="817"/>
      <c r="M124" s="817"/>
      <c r="N124" s="817">
        <f t="shared" si="73"/>
        <v>51744</v>
      </c>
      <c r="O124" s="817"/>
      <c r="P124" s="817">
        <v>51744</v>
      </c>
      <c r="Q124" s="817"/>
      <c r="R124" s="817">
        <v>0</v>
      </c>
      <c r="S124" s="817">
        <v>0</v>
      </c>
      <c r="T124" s="817"/>
      <c r="U124" s="817"/>
      <c r="V124" s="817"/>
      <c r="W124" s="817"/>
      <c r="X124" s="800"/>
      <c r="Y124" s="800"/>
      <c r="Z124" s="817"/>
      <c r="AA124" s="817"/>
      <c r="AB124" s="800"/>
      <c r="AC124" s="874"/>
      <c r="AI124" s="135">
        <f t="shared" si="58"/>
        <v>-18256</v>
      </c>
      <c r="AJ124" s="135">
        <f t="shared" si="59"/>
        <v>0</v>
      </c>
      <c r="AK124" s="135">
        <f t="shared" si="60"/>
        <v>-18256</v>
      </c>
    </row>
    <row r="125" spans="1:37" s="780" customFormat="1" ht="56.25" customHeight="1">
      <c r="A125" s="798">
        <f t="shared" si="74"/>
        <v>11</v>
      </c>
      <c r="B125" s="859" t="s">
        <v>306</v>
      </c>
      <c r="C125" s="849" t="s">
        <v>204</v>
      </c>
      <c r="D125" s="881" t="s">
        <v>234</v>
      </c>
      <c r="E125" s="881" t="s">
        <v>307</v>
      </c>
      <c r="F125" s="870" t="s">
        <v>308</v>
      </c>
      <c r="G125" s="844">
        <v>40239</v>
      </c>
      <c r="H125" s="817">
        <f t="shared" si="66"/>
        <v>0</v>
      </c>
      <c r="I125" s="817"/>
      <c r="J125" s="817"/>
      <c r="K125" s="817"/>
      <c r="L125" s="817"/>
      <c r="M125" s="817"/>
      <c r="N125" s="817">
        <f t="shared" si="73"/>
        <v>30000</v>
      </c>
      <c r="O125" s="817"/>
      <c r="P125" s="817">
        <v>30000</v>
      </c>
      <c r="Q125" s="817"/>
      <c r="R125" s="817">
        <v>0</v>
      </c>
      <c r="S125" s="817">
        <v>0</v>
      </c>
      <c r="T125" s="817"/>
      <c r="U125" s="817"/>
      <c r="V125" s="817"/>
      <c r="W125" s="817"/>
      <c r="X125" s="800"/>
      <c r="Y125" s="800"/>
      <c r="Z125" s="817"/>
      <c r="AA125" s="817"/>
      <c r="AB125" s="800"/>
      <c r="AC125" s="874"/>
      <c r="AH125" s="780">
        <v>1</v>
      </c>
      <c r="AI125" s="135">
        <f t="shared" si="58"/>
        <v>30000</v>
      </c>
      <c r="AJ125" s="135">
        <f t="shared" si="59"/>
        <v>0</v>
      </c>
      <c r="AK125" s="135">
        <f t="shared" si="60"/>
        <v>30000</v>
      </c>
    </row>
    <row r="126" spans="1:37" s="780" customFormat="1" ht="44.45" customHeight="1">
      <c r="A126" s="798">
        <f t="shared" si="74"/>
        <v>12</v>
      </c>
      <c r="B126" s="859" t="s">
        <v>309</v>
      </c>
      <c r="C126" s="826" t="s">
        <v>197</v>
      </c>
      <c r="D126" s="826" t="s">
        <v>311</v>
      </c>
      <c r="E126" s="826" t="s">
        <v>235</v>
      </c>
      <c r="F126" s="826" t="s">
        <v>312</v>
      </c>
      <c r="G126" s="844">
        <v>10546</v>
      </c>
      <c r="H126" s="817">
        <f t="shared" si="66"/>
        <v>4000</v>
      </c>
      <c r="I126" s="817"/>
      <c r="J126" s="817">
        <v>4000</v>
      </c>
      <c r="K126" s="817"/>
      <c r="L126" s="817"/>
      <c r="M126" s="817"/>
      <c r="N126" s="817">
        <f t="shared" si="73"/>
        <v>0</v>
      </c>
      <c r="O126" s="817"/>
      <c r="P126" s="817"/>
      <c r="Q126" s="817"/>
      <c r="R126" s="817"/>
      <c r="S126" s="817"/>
      <c r="T126" s="817"/>
      <c r="U126" s="817"/>
      <c r="V126" s="817"/>
      <c r="W126" s="817"/>
      <c r="X126" s="800"/>
      <c r="Y126" s="800"/>
      <c r="Z126" s="817"/>
      <c r="AA126" s="817"/>
      <c r="AB126" s="800"/>
      <c r="AC126" s="874"/>
      <c r="AI126" s="135">
        <f t="shared" si="58"/>
        <v>-4000</v>
      </c>
      <c r="AJ126" s="135">
        <f t="shared" si="59"/>
        <v>0</v>
      </c>
      <c r="AK126" s="135">
        <f t="shared" si="60"/>
        <v>-4000</v>
      </c>
    </row>
    <row r="127" spans="1:37" s="780" customFormat="1" ht="44.45" customHeight="1">
      <c r="A127" s="798">
        <f t="shared" si="74"/>
        <v>13</v>
      </c>
      <c r="B127" s="859" t="s">
        <v>310</v>
      </c>
      <c r="C127" s="826" t="s">
        <v>197</v>
      </c>
      <c r="D127" s="826" t="s">
        <v>311</v>
      </c>
      <c r="E127" s="826" t="s">
        <v>235</v>
      </c>
      <c r="F127" s="826" t="s">
        <v>313</v>
      </c>
      <c r="G127" s="844">
        <v>7048</v>
      </c>
      <c r="H127" s="817">
        <f t="shared" si="66"/>
        <v>4000</v>
      </c>
      <c r="I127" s="817"/>
      <c r="J127" s="817">
        <v>4000</v>
      </c>
      <c r="K127" s="817"/>
      <c r="L127" s="817"/>
      <c r="M127" s="817"/>
      <c r="N127" s="817">
        <f t="shared" si="73"/>
        <v>0</v>
      </c>
      <c r="O127" s="817"/>
      <c r="P127" s="817"/>
      <c r="Q127" s="817"/>
      <c r="R127" s="817"/>
      <c r="S127" s="817"/>
      <c r="T127" s="817"/>
      <c r="U127" s="817"/>
      <c r="V127" s="817"/>
      <c r="W127" s="817"/>
      <c r="X127" s="800"/>
      <c r="Y127" s="800"/>
      <c r="Z127" s="817"/>
      <c r="AA127" s="817"/>
      <c r="AB127" s="800"/>
      <c r="AC127" s="874"/>
      <c r="AI127" s="135">
        <f t="shared" si="58"/>
        <v>-4000</v>
      </c>
      <c r="AJ127" s="135">
        <f t="shared" si="59"/>
        <v>0</v>
      </c>
      <c r="AK127" s="135">
        <f t="shared" si="60"/>
        <v>-4000</v>
      </c>
    </row>
    <row r="128" spans="1:37" s="780" customFormat="1" ht="52.5" customHeight="1">
      <c r="A128" s="798">
        <f t="shared" si="74"/>
        <v>14</v>
      </c>
      <c r="B128" s="859" t="s">
        <v>315</v>
      </c>
      <c r="C128" s="826" t="s">
        <v>197</v>
      </c>
      <c r="D128" s="826" t="s">
        <v>311</v>
      </c>
      <c r="E128" s="826" t="s">
        <v>317</v>
      </c>
      <c r="F128" s="826" t="s">
        <v>316</v>
      </c>
      <c r="G128" s="844">
        <v>13000</v>
      </c>
      <c r="H128" s="817">
        <f t="shared" si="66"/>
        <v>0</v>
      </c>
      <c r="I128" s="817"/>
      <c r="J128" s="817"/>
      <c r="K128" s="817"/>
      <c r="L128" s="817"/>
      <c r="M128" s="817"/>
      <c r="N128" s="817">
        <f t="shared" si="73"/>
        <v>8000</v>
      </c>
      <c r="O128" s="817"/>
      <c r="P128" s="817">
        <v>8000</v>
      </c>
      <c r="Q128" s="817"/>
      <c r="R128" s="817">
        <v>0</v>
      </c>
      <c r="S128" s="817">
        <v>0</v>
      </c>
      <c r="T128" s="817"/>
      <c r="U128" s="817"/>
      <c r="V128" s="817"/>
      <c r="W128" s="817"/>
      <c r="X128" s="800"/>
      <c r="Y128" s="800"/>
      <c r="Z128" s="817"/>
      <c r="AA128" s="817"/>
      <c r="AB128" s="800"/>
      <c r="AC128" s="874"/>
      <c r="AH128" s="780">
        <v>1</v>
      </c>
      <c r="AI128" s="135">
        <f t="shared" si="58"/>
        <v>8000</v>
      </c>
      <c r="AJ128" s="135">
        <f t="shared" si="59"/>
        <v>0</v>
      </c>
      <c r="AK128" s="135">
        <f t="shared" si="60"/>
        <v>8000</v>
      </c>
    </row>
    <row r="129" spans="1:37" s="780" customFormat="1" ht="27" customHeight="1">
      <c r="A129" s="798"/>
      <c r="B129" s="822" t="s">
        <v>173</v>
      </c>
      <c r="C129" s="849"/>
      <c r="D129" s="881"/>
      <c r="E129" s="881"/>
      <c r="F129" s="870"/>
      <c r="G129" s="913">
        <f>G130</f>
        <v>2179789</v>
      </c>
      <c r="H129" s="913">
        <f t="shared" ref="H129:T129" si="75">H130</f>
        <v>762000</v>
      </c>
      <c r="I129" s="913">
        <f t="shared" si="75"/>
        <v>200000</v>
      </c>
      <c r="J129" s="913">
        <f t="shared" si="75"/>
        <v>562000</v>
      </c>
      <c r="K129" s="913">
        <f t="shared" si="75"/>
        <v>0</v>
      </c>
      <c r="L129" s="913">
        <f t="shared" si="75"/>
        <v>0</v>
      </c>
      <c r="M129" s="913">
        <f t="shared" si="75"/>
        <v>0</v>
      </c>
      <c r="N129" s="913">
        <f t="shared" si="75"/>
        <v>762000</v>
      </c>
      <c r="O129" s="913">
        <f t="shared" si="75"/>
        <v>200000</v>
      </c>
      <c r="P129" s="913">
        <f t="shared" si="75"/>
        <v>522374</v>
      </c>
      <c r="Q129" s="913">
        <f t="shared" si="75"/>
        <v>0</v>
      </c>
      <c r="R129" s="913">
        <f t="shared" si="75"/>
        <v>0</v>
      </c>
      <c r="S129" s="913">
        <f t="shared" si="75"/>
        <v>39626</v>
      </c>
      <c r="T129" s="913">
        <f t="shared" si="75"/>
        <v>0</v>
      </c>
      <c r="U129" s="913"/>
      <c r="V129" s="913"/>
      <c r="W129" s="913"/>
      <c r="X129" s="800"/>
      <c r="Y129" s="800"/>
      <c r="Z129" s="817"/>
      <c r="AA129" s="817"/>
      <c r="AB129" s="800"/>
      <c r="AC129" s="874"/>
      <c r="AI129" s="135">
        <f t="shared" si="58"/>
        <v>0</v>
      </c>
      <c r="AJ129" s="135">
        <f t="shared" si="59"/>
        <v>0</v>
      </c>
      <c r="AK129" s="135">
        <f t="shared" si="60"/>
        <v>-39626</v>
      </c>
    </row>
    <row r="130" spans="1:37" s="780" customFormat="1" ht="84.6" customHeight="1">
      <c r="A130" s="798">
        <v>1</v>
      </c>
      <c r="B130" s="859" t="s">
        <v>440</v>
      </c>
      <c r="C130" s="826" t="s">
        <v>441</v>
      </c>
      <c r="D130" s="859" t="s">
        <v>442</v>
      </c>
      <c r="E130" s="826" t="s">
        <v>219</v>
      </c>
      <c r="F130" s="826" t="s">
        <v>443</v>
      </c>
      <c r="G130" s="844">
        <v>2179789</v>
      </c>
      <c r="H130" s="817">
        <f t="shared" si="66"/>
        <v>762000</v>
      </c>
      <c r="I130" s="829">
        <v>200000</v>
      </c>
      <c r="J130" s="829">
        <f>220000+342000</f>
        <v>562000</v>
      </c>
      <c r="K130" s="817"/>
      <c r="L130" s="817"/>
      <c r="M130" s="817"/>
      <c r="N130" s="817">
        <f t="shared" si="73"/>
        <v>762000</v>
      </c>
      <c r="O130" s="844">
        <v>200000</v>
      </c>
      <c r="P130" s="844">
        <v>522374</v>
      </c>
      <c r="Q130" s="844"/>
      <c r="R130" s="844">
        <v>0</v>
      </c>
      <c r="S130" s="844">
        <v>39626</v>
      </c>
      <c r="T130" s="817"/>
      <c r="U130" s="817"/>
      <c r="V130" s="817"/>
      <c r="W130" s="817"/>
      <c r="X130" s="800"/>
      <c r="Y130" s="800"/>
      <c r="Z130" s="817"/>
      <c r="AA130" s="817"/>
      <c r="AB130" s="800"/>
      <c r="AC130" s="874"/>
      <c r="AI130" s="135">
        <f t="shared" si="58"/>
        <v>0</v>
      </c>
      <c r="AJ130" s="135">
        <f t="shared" si="59"/>
        <v>0</v>
      </c>
      <c r="AK130" s="135">
        <f t="shared" si="60"/>
        <v>-39626</v>
      </c>
    </row>
    <row r="131" spans="1:37" s="780" customFormat="1" ht="26.45" customHeight="1">
      <c r="A131" s="819" t="s">
        <v>433</v>
      </c>
      <c r="B131" s="872" t="s">
        <v>26</v>
      </c>
      <c r="C131" s="821"/>
      <c r="D131" s="821"/>
      <c r="E131" s="821"/>
      <c r="F131" s="821"/>
      <c r="G131" s="796">
        <f>G132</f>
        <v>9959</v>
      </c>
      <c r="H131" s="796">
        <f t="shared" ref="H131:T132" si="76">H132</f>
        <v>0</v>
      </c>
      <c r="I131" s="796">
        <f t="shared" si="76"/>
        <v>0</v>
      </c>
      <c r="J131" s="796">
        <f t="shared" si="76"/>
        <v>0</v>
      </c>
      <c r="K131" s="796">
        <f t="shared" si="76"/>
        <v>0</v>
      </c>
      <c r="L131" s="796">
        <f t="shared" si="76"/>
        <v>0</v>
      </c>
      <c r="M131" s="796">
        <f t="shared" si="76"/>
        <v>0</v>
      </c>
      <c r="N131" s="796">
        <f t="shared" si="76"/>
        <v>8000</v>
      </c>
      <c r="O131" s="796">
        <f t="shared" si="76"/>
        <v>0</v>
      </c>
      <c r="P131" s="796">
        <f t="shared" si="76"/>
        <v>0</v>
      </c>
      <c r="Q131" s="796">
        <f t="shared" si="76"/>
        <v>0</v>
      </c>
      <c r="R131" s="796">
        <f t="shared" si="76"/>
        <v>8000</v>
      </c>
      <c r="S131" s="796">
        <f t="shared" si="76"/>
        <v>0</v>
      </c>
      <c r="T131" s="796">
        <f t="shared" si="76"/>
        <v>0</v>
      </c>
      <c r="U131" s="796"/>
      <c r="V131" s="796"/>
      <c r="W131" s="796"/>
      <c r="X131" s="800"/>
      <c r="Y131" s="800"/>
      <c r="Z131" s="817"/>
      <c r="AA131" s="817"/>
      <c r="AB131" s="800"/>
      <c r="AC131" s="874"/>
      <c r="AI131" s="135">
        <f t="shared" si="58"/>
        <v>8000</v>
      </c>
      <c r="AJ131" s="135">
        <f t="shared" si="59"/>
        <v>0</v>
      </c>
      <c r="AK131" s="135">
        <f t="shared" si="60"/>
        <v>0</v>
      </c>
    </row>
    <row r="132" spans="1:37" s="780" customFormat="1" ht="26.45" customHeight="1">
      <c r="A132" s="831" t="s">
        <v>33</v>
      </c>
      <c r="B132" s="832" t="s">
        <v>30</v>
      </c>
      <c r="C132" s="833"/>
      <c r="D132" s="833"/>
      <c r="E132" s="833"/>
      <c r="F132" s="833"/>
      <c r="G132" s="812">
        <f>G133</f>
        <v>9959</v>
      </c>
      <c r="H132" s="812">
        <f t="shared" si="76"/>
        <v>0</v>
      </c>
      <c r="I132" s="812">
        <f t="shared" si="76"/>
        <v>0</v>
      </c>
      <c r="J132" s="812">
        <f t="shared" si="76"/>
        <v>0</v>
      </c>
      <c r="K132" s="812">
        <f t="shared" si="76"/>
        <v>0</v>
      </c>
      <c r="L132" s="812">
        <f t="shared" si="76"/>
        <v>0</v>
      </c>
      <c r="M132" s="812">
        <f t="shared" si="76"/>
        <v>0</v>
      </c>
      <c r="N132" s="812">
        <f t="shared" si="76"/>
        <v>8000</v>
      </c>
      <c r="O132" s="812">
        <f t="shared" si="76"/>
        <v>0</v>
      </c>
      <c r="P132" s="812">
        <f t="shared" si="76"/>
        <v>0</v>
      </c>
      <c r="Q132" s="812">
        <f t="shared" si="76"/>
        <v>0</v>
      </c>
      <c r="R132" s="812">
        <f t="shared" si="76"/>
        <v>8000</v>
      </c>
      <c r="S132" s="812">
        <f t="shared" si="76"/>
        <v>0</v>
      </c>
      <c r="T132" s="812">
        <f t="shared" si="76"/>
        <v>0</v>
      </c>
      <c r="U132" s="812"/>
      <c r="V132" s="812"/>
      <c r="W132" s="812"/>
      <c r="X132" s="800"/>
      <c r="Y132" s="800"/>
      <c r="Z132" s="817"/>
      <c r="AA132" s="817"/>
      <c r="AB132" s="800"/>
      <c r="AC132" s="874"/>
      <c r="AI132" s="135">
        <f t="shared" si="58"/>
        <v>8000</v>
      </c>
      <c r="AJ132" s="135">
        <f t="shared" si="59"/>
        <v>0</v>
      </c>
      <c r="AK132" s="135">
        <f t="shared" si="60"/>
        <v>0</v>
      </c>
    </row>
    <row r="133" spans="1:37" s="780" customFormat="1" ht="26.45" customHeight="1">
      <c r="A133" s="824"/>
      <c r="B133" s="837" t="s">
        <v>29</v>
      </c>
      <c r="C133" s="835"/>
      <c r="D133" s="835"/>
      <c r="E133" s="835"/>
      <c r="F133" s="835"/>
      <c r="G133" s="812">
        <f>G134+G135</f>
        <v>9959</v>
      </c>
      <c r="H133" s="812">
        <f t="shared" ref="H133:T133" si="77">H134+H135</f>
        <v>0</v>
      </c>
      <c r="I133" s="812">
        <f t="shared" si="77"/>
        <v>0</v>
      </c>
      <c r="J133" s="812">
        <f t="shared" si="77"/>
        <v>0</v>
      </c>
      <c r="K133" s="812">
        <f t="shared" si="77"/>
        <v>0</v>
      </c>
      <c r="L133" s="812">
        <f t="shared" si="77"/>
        <v>0</v>
      </c>
      <c r="M133" s="812">
        <f t="shared" si="77"/>
        <v>0</v>
      </c>
      <c r="N133" s="812">
        <f t="shared" si="77"/>
        <v>8000</v>
      </c>
      <c r="O133" s="812">
        <f t="shared" si="77"/>
        <v>0</v>
      </c>
      <c r="P133" s="812">
        <f t="shared" si="77"/>
        <v>0</v>
      </c>
      <c r="Q133" s="812">
        <f t="shared" si="77"/>
        <v>0</v>
      </c>
      <c r="R133" s="812">
        <f t="shared" si="77"/>
        <v>8000</v>
      </c>
      <c r="S133" s="812">
        <f t="shared" si="77"/>
        <v>0</v>
      </c>
      <c r="T133" s="812">
        <f t="shared" si="77"/>
        <v>0</v>
      </c>
      <c r="U133" s="812"/>
      <c r="V133" s="812"/>
      <c r="W133" s="812"/>
      <c r="X133" s="800"/>
      <c r="Y133" s="800"/>
      <c r="Z133" s="817"/>
      <c r="AA133" s="817"/>
      <c r="AB133" s="800"/>
      <c r="AC133" s="874"/>
      <c r="AI133" s="135">
        <f t="shared" si="58"/>
        <v>8000</v>
      </c>
      <c r="AJ133" s="135">
        <f t="shared" si="59"/>
        <v>0</v>
      </c>
      <c r="AK133" s="135">
        <f t="shared" si="60"/>
        <v>0</v>
      </c>
    </row>
    <row r="134" spans="1:37" s="780" customFormat="1" ht="54.6" customHeight="1">
      <c r="A134" s="824">
        <f>A107+1</f>
        <v>1</v>
      </c>
      <c r="B134" s="864" t="s">
        <v>231</v>
      </c>
      <c r="C134" s="892" t="s">
        <v>207</v>
      </c>
      <c r="D134" s="893" t="s">
        <v>233</v>
      </c>
      <c r="E134" s="835" t="s">
        <v>235</v>
      </c>
      <c r="F134" s="866" t="s">
        <v>236</v>
      </c>
      <c r="G134" s="781">
        <v>6368</v>
      </c>
      <c r="H134" s="817">
        <f t="shared" si="66"/>
        <v>0</v>
      </c>
      <c r="I134" s="817"/>
      <c r="J134" s="817"/>
      <c r="K134" s="817"/>
      <c r="L134" s="817"/>
      <c r="M134" s="817"/>
      <c r="N134" s="817">
        <f>SUM(O134:S134)</f>
        <v>5000</v>
      </c>
      <c r="O134" s="817"/>
      <c r="P134" s="817"/>
      <c r="Q134" s="817"/>
      <c r="R134" s="906">
        <v>5000</v>
      </c>
      <c r="S134" s="817"/>
      <c r="T134" s="817"/>
      <c r="U134" s="817"/>
      <c r="V134" s="817"/>
      <c r="W134" s="817"/>
      <c r="X134" s="800"/>
      <c r="Y134" s="800"/>
      <c r="Z134" s="817"/>
      <c r="AA134" s="817"/>
      <c r="AB134" s="800"/>
      <c r="AC134" s="874"/>
      <c r="AH134" s="780">
        <v>1</v>
      </c>
      <c r="AI134" s="135">
        <f t="shared" si="58"/>
        <v>5000</v>
      </c>
      <c r="AJ134" s="135">
        <f t="shared" si="59"/>
        <v>0</v>
      </c>
      <c r="AK134" s="135">
        <f t="shared" si="60"/>
        <v>0</v>
      </c>
    </row>
    <row r="135" spans="1:37" s="780" customFormat="1" ht="57.95" customHeight="1">
      <c r="A135" s="824">
        <f>A134+1</f>
        <v>2</v>
      </c>
      <c r="B135" s="864" t="s">
        <v>232</v>
      </c>
      <c r="C135" s="892" t="s">
        <v>204</v>
      </c>
      <c r="D135" s="893" t="s">
        <v>234</v>
      </c>
      <c r="E135" s="835" t="s">
        <v>223</v>
      </c>
      <c r="F135" s="866" t="s">
        <v>237</v>
      </c>
      <c r="G135" s="781">
        <v>3591</v>
      </c>
      <c r="H135" s="817">
        <f t="shared" si="66"/>
        <v>0</v>
      </c>
      <c r="I135" s="817"/>
      <c r="J135" s="817"/>
      <c r="K135" s="817"/>
      <c r="L135" s="817"/>
      <c r="M135" s="817"/>
      <c r="N135" s="817">
        <f>SUM(O135:S135)</f>
        <v>3000</v>
      </c>
      <c r="O135" s="817"/>
      <c r="P135" s="817"/>
      <c r="Q135" s="817"/>
      <c r="R135" s="906">
        <v>3000</v>
      </c>
      <c r="S135" s="817"/>
      <c r="T135" s="817"/>
      <c r="U135" s="817"/>
      <c r="V135" s="817"/>
      <c r="W135" s="817"/>
      <c r="X135" s="800"/>
      <c r="Y135" s="800"/>
      <c r="Z135" s="817"/>
      <c r="AA135" s="817"/>
      <c r="AB135" s="800"/>
      <c r="AC135" s="874"/>
      <c r="AH135" s="780">
        <v>1</v>
      </c>
      <c r="AI135" s="135">
        <f t="shared" si="58"/>
        <v>3000</v>
      </c>
      <c r="AJ135" s="135">
        <f t="shared" si="59"/>
        <v>0</v>
      </c>
      <c r="AK135" s="135">
        <f t="shared" si="60"/>
        <v>0</v>
      </c>
    </row>
    <row r="136" spans="1:37" s="774" customFormat="1" ht="21.6" customHeight="1">
      <c r="A136" s="845" t="s">
        <v>433</v>
      </c>
      <c r="B136" s="927" t="s">
        <v>611</v>
      </c>
      <c r="C136" s="928"/>
      <c r="D136" s="929"/>
      <c r="E136" s="821"/>
      <c r="F136" s="930"/>
      <c r="G136" s="796">
        <f>G137+G138</f>
        <v>457877</v>
      </c>
      <c r="H136" s="796"/>
      <c r="I136" s="796"/>
      <c r="J136" s="796"/>
      <c r="K136" s="796"/>
      <c r="L136" s="796"/>
      <c r="M136" s="796"/>
      <c r="N136" s="796">
        <f>N137+N138</f>
        <v>457877</v>
      </c>
      <c r="O136" s="796">
        <f t="shared" ref="O136:T136" si="78">O137+O138</f>
        <v>0</v>
      </c>
      <c r="P136" s="796">
        <f t="shared" si="78"/>
        <v>0</v>
      </c>
      <c r="Q136" s="796">
        <f t="shared" si="78"/>
        <v>457877</v>
      </c>
      <c r="R136" s="796">
        <f t="shared" si="78"/>
        <v>0</v>
      </c>
      <c r="S136" s="796">
        <f t="shared" si="78"/>
        <v>0</v>
      </c>
      <c r="T136" s="796">
        <f t="shared" si="78"/>
        <v>0</v>
      </c>
      <c r="U136" s="796"/>
      <c r="V136" s="796"/>
      <c r="W136" s="796"/>
      <c r="X136" s="809"/>
      <c r="Y136" s="809"/>
      <c r="Z136" s="796"/>
      <c r="AA136" s="796"/>
      <c r="AB136" s="809"/>
      <c r="AC136" s="931"/>
      <c r="AI136" s="135">
        <f t="shared" si="58"/>
        <v>457877</v>
      </c>
      <c r="AJ136" s="135">
        <f t="shared" si="59"/>
        <v>0</v>
      </c>
      <c r="AK136" s="135">
        <f t="shared" si="60"/>
        <v>0</v>
      </c>
    </row>
    <row r="137" spans="1:37" s="780" customFormat="1" ht="43.5" customHeight="1">
      <c r="A137" s="824">
        <v>1</v>
      </c>
      <c r="B137" s="864" t="s">
        <v>609</v>
      </c>
      <c r="C137" s="892"/>
      <c r="D137" s="893"/>
      <c r="E137" s="835"/>
      <c r="F137" s="866" t="s">
        <v>612</v>
      </c>
      <c r="G137" s="781">
        <v>443620</v>
      </c>
      <c r="H137" s="817"/>
      <c r="I137" s="817"/>
      <c r="J137" s="817"/>
      <c r="K137" s="817"/>
      <c r="L137" s="817"/>
      <c r="M137" s="817"/>
      <c r="N137" s="817">
        <f>SUM(O137:S137)</f>
        <v>443620</v>
      </c>
      <c r="O137" s="817"/>
      <c r="P137" s="817"/>
      <c r="Q137" s="817">
        <v>443620</v>
      </c>
      <c r="R137" s="906"/>
      <c r="S137" s="817"/>
      <c r="T137" s="817"/>
      <c r="U137" s="817"/>
      <c r="V137" s="817"/>
      <c r="W137" s="817"/>
      <c r="X137" s="800"/>
      <c r="Y137" s="800"/>
      <c r="Z137" s="817"/>
      <c r="AA137" s="817"/>
      <c r="AB137" s="800"/>
      <c r="AC137" s="874"/>
      <c r="AI137" s="135">
        <f t="shared" si="58"/>
        <v>443620</v>
      </c>
      <c r="AJ137" s="135">
        <f t="shared" si="59"/>
        <v>0</v>
      </c>
      <c r="AK137" s="135">
        <f t="shared" si="60"/>
        <v>0</v>
      </c>
    </row>
    <row r="138" spans="1:37" s="780" customFormat="1" ht="35.1" customHeight="1">
      <c r="A138" s="824">
        <v>2</v>
      </c>
      <c r="B138" s="864" t="s">
        <v>610</v>
      </c>
      <c r="C138" s="892"/>
      <c r="D138" s="893"/>
      <c r="E138" s="835"/>
      <c r="F138" s="866" t="s">
        <v>613</v>
      </c>
      <c r="G138" s="781">
        <v>14257</v>
      </c>
      <c r="H138" s="817"/>
      <c r="I138" s="817"/>
      <c r="J138" s="817"/>
      <c r="K138" s="817"/>
      <c r="L138" s="817"/>
      <c r="M138" s="817"/>
      <c r="N138" s="817">
        <f>SUM(O138:S138)</f>
        <v>14257</v>
      </c>
      <c r="O138" s="817"/>
      <c r="P138" s="817"/>
      <c r="Q138" s="817">
        <v>14257</v>
      </c>
      <c r="R138" s="906"/>
      <c r="S138" s="817"/>
      <c r="T138" s="817"/>
      <c r="U138" s="817"/>
      <c r="V138" s="817"/>
      <c r="W138" s="817"/>
      <c r="X138" s="800"/>
      <c r="Y138" s="800"/>
      <c r="Z138" s="817"/>
      <c r="AA138" s="817"/>
      <c r="AB138" s="800"/>
      <c r="AC138" s="874"/>
      <c r="AI138" s="135">
        <f t="shared" si="58"/>
        <v>14257</v>
      </c>
      <c r="AJ138" s="135">
        <f t="shared" si="59"/>
        <v>0</v>
      </c>
      <c r="AK138" s="135">
        <f t="shared" si="60"/>
        <v>0</v>
      </c>
    </row>
    <row r="139" spans="1:37" s="780" customFormat="1" ht="38.1" customHeight="1">
      <c r="A139" s="845" t="s">
        <v>614</v>
      </c>
      <c r="B139" s="851" t="s">
        <v>508</v>
      </c>
      <c r="C139" s="808"/>
      <c r="D139" s="808"/>
      <c r="E139" s="808"/>
      <c r="F139" s="808"/>
      <c r="G139" s="796">
        <v>150000</v>
      </c>
      <c r="H139" s="796">
        <f t="shared" si="66"/>
        <v>100000</v>
      </c>
      <c r="I139" s="914">
        <v>50000</v>
      </c>
      <c r="J139" s="915">
        <v>50000</v>
      </c>
      <c r="K139" s="817"/>
      <c r="L139" s="817"/>
      <c r="M139" s="817"/>
      <c r="N139" s="796">
        <f t="shared" ref="N139" si="79">SUM(O139:S139)</f>
        <v>112642</v>
      </c>
      <c r="O139" s="914">
        <v>50000</v>
      </c>
      <c r="P139" s="915">
        <v>50000</v>
      </c>
      <c r="Q139" s="817"/>
      <c r="R139" s="914">
        <v>12642</v>
      </c>
      <c r="S139" s="817"/>
      <c r="T139" s="817"/>
      <c r="U139" s="817"/>
      <c r="V139" s="817"/>
      <c r="W139" s="817"/>
      <c r="X139" s="800"/>
      <c r="Y139" s="800"/>
      <c r="Z139" s="817"/>
      <c r="AA139" s="817"/>
      <c r="AB139" s="800"/>
      <c r="AC139" s="874"/>
      <c r="AI139" s="135">
        <f t="shared" si="58"/>
        <v>12642</v>
      </c>
      <c r="AJ139" s="135">
        <f t="shared" si="59"/>
        <v>0</v>
      </c>
      <c r="AK139" s="135">
        <f t="shared" si="60"/>
        <v>0</v>
      </c>
    </row>
    <row r="140" spans="1:37">
      <c r="A140" s="916"/>
      <c r="B140" s="917"/>
      <c r="C140" s="918"/>
      <c r="D140" s="918"/>
      <c r="E140" s="918"/>
      <c r="F140" s="918"/>
      <c r="G140" s="919"/>
      <c r="H140" s="919"/>
      <c r="I140" s="919"/>
      <c r="J140" s="919"/>
      <c r="K140" s="919"/>
      <c r="L140" s="919"/>
      <c r="M140" s="919"/>
      <c r="N140" s="919"/>
      <c r="O140" s="919"/>
      <c r="P140" s="919"/>
      <c r="Q140" s="919"/>
      <c r="R140" s="919"/>
      <c r="S140" s="919"/>
      <c r="T140" s="919"/>
      <c r="U140" s="919"/>
      <c r="V140" s="919"/>
      <c r="W140" s="919"/>
      <c r="X140" s="920"/>
      <c r="Y140" s="920"/>
      <c r="Z140" s="919"/>
      <c r="AA140" s="919"/>
      <c r="AB140" s="919"/>
      <c r="AC140" s="921"/>
      <c r="AJ140" s="135">
        <f t="shared" si="59"/>
        <v>0</v>
      </c>
      <c r="AK140" s="135">
        <f t="shared" si="60"/>
        <v>0</v>
      </c>
    </row>
    <row r="141" spans="1:37">
      <c r="A141" s="252"/>
      <c r="B141" s="251"/>
      <c r="C141" s="252"/>
      <c r="D141" s="252"/>
      <c r="E141" s="252"/>
      <c r="F141" s="253"/>
      <c r="G141" s="253"/>
      <c r="H141" s="253"/>
      <c r="I141" s="253"/>
      <c r="J141" s="253"/>
      <c r="K141" s="253"/>
      <c r="L141" s="253"/>
      <c r="M141" s="253"/>
      <c r="N141" s="253"/>
      <c r="O141" s="253"/>
      <c r="P141" s="253"/>
      <c r="Q141" s="253"/>
      <c r="R141" s="253"/>
      <c r="S141" s="253"/>
      <c r="T141" s="253"/>
      <c r="U141" s="253"/>
      <c r="V141" s="253"/>
      <c r="W141" s="253"/>
      <c r="X141" s="254"/>
      <c r="Y141" s="254"/>
      <c r="Z141" s="253"/>
      <c r="AA141" s="253"/>
      <c r="AB141" s="253"/>
      <c r="AC141" s="255"/>
    </row>
    <row r="142" spans="1:37">
      <c r="A142" s="120"/>
      <c r="B142" s="120"/>
      <c r="C142" s="120"/>
      <c r="D142" s="120"/>
      <c r="E142" s="120"/>
      <c r="X142" s="120"/>
      <c r="Y142" s="120"/>
      <c r="AC142" s="120"/>
    </row>
  </sheetData>
  <mergeCells count="21">
    <mergeCell ref="A5:S5"/>
    <mergeCell ref="A1:AC1"/>
    <mergeCell ref="A2:AC2"/>
    <mergeCell ref="A3:AC3"/>
    <mergeCell ref="A4:AC4"/>
    <mergeCell ref="P7:AC7"/>
    <mergeCell ref="A8:A11"/>
    <mergeCell ref="B8:B11"/>
    <mergeCell ref="C8:C11"/>
    <mergeCell ref="D8:D11"/>
    <mergeCell ref="E8:E11"/>
    <mergeCell ref="F8:F11"/>
    <mergeCell ref="G8:G11"/>
    <mergeCell ref="H8:M8"/>
    <mergeCell ref="AC8:AC11"/>
    <mergeCell ref="H10:H11"/>
    <mergeCell ref="I10:M10"/>
    <mergeCell ref="N8:T8"/>
    <mergeCell ref="N9:S9"/>
    <mergeCell ref="N10:N11"/>
    <mergeCell ref="O10:S10"/>
  </mergeCells>
  <conditionalFormatting sqref="G73">
    <cfRule type="cellIs" dxfId="5" priority="1" operator="equal">
      <formula>0</formula>
    </cfRule>
  </conditionalFormatting>
  <printOptions horizontalCentered="1"/>
  <pageMargins left="0.3" right="0.3" top="0.6" bottom="0.6" header="0.3" footer="0.3"/>
  <pageSetup paperSize="9" scale="55" fitToHeight="0" orientation="landscape" horizontalDpi="4294967295" verticalDpi="4294967295" r:id="rId1"/>
  <headerFooter>
    <oddHeader>&amp;RPL2</oddHeader>
    <oddFooter>&amp;C&amp;P</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pageSetUpPr fitToPage="1"/>
  </sheetPr>
  <dimension ref="A1:AP142"/>
  <sheetViews>
    <sheetView showZeros="0" topLeftCell="A2" zoomScale="55" zoomScaleNormal="55" workbookViewId="0">
      <selection activeCell="AR11" sqref="AR11"/>
    </sheetView>
  </sheetViews>
  <sheetFormatPr defaultColWidth="8.875" defaultRowHeight="15.75"/>
  <cols>
    <col min="1" max="1" width="5.375" style="126" customWidth="1"/>
    <col min="2" max="2" width="37.25" style="125" customWidth="1"/>
    <col min="3" max="3" width="17.375" style="126" customWidth="1"/>
    <col min="4" max="4" width="7.5" style="126" hidden="1" customWidth="1"/>
    <col min="5" max="5" width="7.5" style="126" customWidth="1"/>
    <col min="6" max="6" width="25.625" style="120" customWidth="1"/>
    <col min="7" max="7" width="11.625" style="120" customWidth="1"/>
    <col min="8" max="8" width="11.25" style="120" hidden="1" customWidth="1"/>
    <col min="9" max="9" width="9.875" style="120" hidden="1" customWidth="1"/>
    <col min="10" max="10" width="10.375" style="120" hidden="1" customWidth="1"/>
    <col min="11" max="13" width="8.875" style="120" hidden="1" customWidth="1"/>
    <col min="14" max="14" width="11.375" style="120" hidden="1" customWidth="1"/>
    <col min="15" max="15" width="9" style="120" hidden="1" customWidth="1"/>
    <col min="16" max="16" width="11.375" style="120" hidden="1" customWidth="1"/>
    <col min="17" max="17" width="11.75" style="120" hidden="1" customWidth="1"/>
    <col min="18" max="20" width="0" style="120" hidden="1" customWidth="1"/>
    <col min="21" max="21" width="8.875" style="120" hidden="1" customWidth="1"/>
    <col min="22" max="22" width="14.625" style="120" hidden="1" customWidth="1"/>
    <col min="23" max="23" width="8.875" style="120" hidden="1" customWidth="1"/>
    <col min="24" max="24" width="10.5" style="121" hidden="1" customWidth="1"/>
    <col min="25" max="25" width="12.125" style="121" hidden="1" customWidth="1"/>
    <col min="26" max="26" width="11.625" style="120" hidden="1" customWidth="1"/>
    <col min="27" max="27" width="11.875" style="120" hidden="1" customWidth="1"/>
    <col min="28" max="28" width="11.375" style="120" hidden="1" customWidth="1"/>
    <col min="29" max="29" width="7.375" style="122" hidden="1" customWidth="1"/>
    <col min="30" max="30" width="36.875" style="120" hidden="1" customWidth="1"/>
    <col min="31" max="31" width="14.75" style="120" hidden="1" customWidth="1"/>
    <col min="32" max="32" width="8.875" style="120" hidden="1" customWidth="1"/>
    <col min="33" max="33" width="20.875" style="120" hidden="1" customWidth="1"/>
    <col min="34" max="34" width="8.875" style="120" hidden="1" customWidth="1"/>
    <col min="35" max="35" width="10.25" style="120" bestFit="1" customWidth="1"/>
    <col min="36" max="37" width="8.875" style="120"/>
    <col min="38" max="38" width="10.25" style="120" bestFit="1" customWidth="1"/>
    <col min="39" max="39" width="7.75" style="120" customWidth="1"/>
    <col min="40" max="40" width="8.875" style="120"/>
    <col min="41" max="41" width="9.25" style="120" customWidth="1"/>
    <col min="42" max="42" width="5.25" style="120" customWidth="1"/>
    <col min="43" max="43" width="10.25" style="120" bestFit="1" customWidth="1"/>
    <col min="44" max="16384" width="8.875" style="120"/>
  </cols>
  <sheetData>
    <row r="1" spans="1:42" ht="18.75">
      <c r="A1" s="1123" t="s">
        <v>480</v>
      </c>
      <c r="B1" s="1123"/>
      <c r="C1" s="1123"/>
      <c r="D1" s="1123"/>
      <c r="E1" s="1123"/>
      <c r="F1" s="1123"/>
      <c r="G1" s="1123"/>
      <c r="H1" s="1123"/>
      <c r="I1" s="1123"/>
      <c r="J1" s="1123"/>
      <c r="K1" s="1123"/>
      <c r="L1" s="1123"/>
      <c r="M1" s="1123"/>
      <c r="N1" s="1123"/>
      <c r="O1" s="1123"/>
      <c r="P1" s="1123"/>
      <c r="Q1" s="1123"/>
      <c r="R1" s="1123"/>
      <c r="S1" s="1123"/>
      <c r="T1" s="1123"/>
      <c r="U1" s="1123"/>
      <c r="V1" s="1123"/>
      <c r="W1" s="1123"/>
      <c r="X1" s="1123"/>
      <c r="Y1" s="1123"/>
      <c r="Z1" s="1123"/>
      <c r="AA1" s="1123"/>
      <c r="AB1" s="1123"/>
      <c r="AC1" s="1123"/>
      <c r="AD1" s="1123"/>
      <c r="AE1" s="1123"/>
      <c r="AF1" s="1123"/>
      <c r="AG1" s="1123"/>
      <c r="AH1" s="1123"/>
      <c r="AI1" s="1123"/>
      <c r="AJ1" s="1123"/>
      <c r="AK1" s="1123"/>
      <c r="AL1" s="1123"/>
      <c r="AM1" s="1123"/>
      <c r="AN1" s="1123"/>
      <c r="AO1" s="1123"/>
      <c r="AP1" s="1123"/>
    </row>
    <row r="2" spans="1:42" ht="27.6" customHeight="1">
      <c r="A2" s="1123" t="s">
        <v>618</v>
      </c>
      <c r="B2" s="1123"/>
      <c r="C2" s="1123"/>
      <c r="D2" s="1123"/>
      <c r="E2" s="1123"/>
      <c r="F2" s="1123"/>
      <c r="G2" s="1123"/>
      <c r="H2" s="1123"/>
      <c r="I2" s="1123"/>
      <c r="J2" s="1123"/>
      <c r="K2" s="1123"/>
      <c r="L2" s="1123"/>
      <c r="M2" s="1123"/>
      <c r="N2" s="1123"/>
      <c r="O2" s="1123"/>
      <c r="P2" s="1123"/>
      <c r="Q2" s="1123"/>
      <c r="R2" s="1123"/>
      <c r="S2" s="1123"/>
      <c r="T2" s="1123"/>
      <c r="U2" s="1123"/>
      <c r="V2" s="1123"/>
      <c r="W2" s="1123"/>
      <c r="X2" s="1123"/>
      <c r="Y2" s="1123"/>
      <c r="Z2" s="1123"/>
      <c r="AA2" s="1123"/>
      <c r="AB2" s="1123"/>
      <c r="AC2" s="1123"/>
      <c r="AD2" s="1123"/>
      <c r="AE2" s="1123"/>
      <c r="AF2" s="1123"/>
      <c r="AG2" s="1123"/>
      <c r="AH2" s="1123"/>
      <c r="AI2" s="1123"/>
      <c r="AJ2" s="1123"/>
      <c r="AK2" s="1123"/>
      <c r="AL2" s="1123"/>
      <c r="AM2" s="1123"/>
      <c r="AN2" s="1123"/>
      <c r="AO2" s="1123"/>
      <c r="AP2" s="1123"/>
    </row>
    <row r="3" spans="1:42" ht="33.6" hidden="1" customHeight="1">
      <c r="A3" s="1124" t="s">
        <v>623</v>
      </c>
      <c r="B3" s="1124"/>
      <c r="C3" s="1124"/>
      <c r="D3" s="1124"/>
      <c r="E3" s="1124"/>
      <c r="F3" s="1124"/>
      <c r="G3" s="1124"/>
      <c r="H3" s="1124"/>
      <c r="I3" s="1124"/>
      <c r="J3" s="1124"/>
      <c r="K3" s="1124"/>
      <c r="L3" s="1124"/>
      <c r="M3" s="1124"/>
      <c r="N3" s="1124"/>
      <c r="O3" s="1124"/>
      <c r="P3" s="1124"/>
      <c r="Q3" s="1124"/>
      <c r="R3" s="1124"/>
      <c r="S3" s="1124"/>
      <c r="T3" s="1124"/>
      <c r="U3" s="1124"/>
      <c r="V3" s="1124"/>
      <c r="W3" s="1124"/>
      <c r="X3" s="1124"/>
      <c r="Y3" s="1124"/>
      <c r="Z3" s="1124"/>
      <c r="AA3" s="1124"/>
      <c r="AB3" s="1124"/>
      <c r="AC3" s="1124"/>
    </row>
    <row r="4" spans="1:42" ht="20.45" hidden="1" customHeight="1">
      <c r="A4" s="1125" t="s">
        <v>624</v>
      </c>
      <c r="B4" s="1125"/>
      <c r="C4" s="1125"/>
      <c r="D4" s="1125"/>
      <c r="E4" s="1125"/>
      <c r="F4" s="1125"/>
      <c r="G4" s="1125"/>
      <c r="H4" s="1125"/>
      <c r="I4" s="1125"/>
      <c r="J4" s="1125"/>
      <c r="K4" s="1125"/>
      <c r="L4" s="1125"/>
      <c r="M4" s="1125"/>
      <c r="N4" s="1125"/>
      <c r="O4" s="1125"/>
      <c r="P4" s="1125"/>
      <c r="Q4" s="1125"/>
      <c r="R4" s="1125"/>
      <c r="S4" s="1125"/>
      <c r="T4" s="1125"/>
      <c r="U4" s="1125"/>
      <c r="V4" s="1125"/>
      <c r="W4" s="1125"/>
      <c r="X4" s="1125"/>
      <c r="Y4" s="1125"/>
      <c r="Z4" s="1125"/>
      <c r="AA4" s="1125"/>
      <c r="AB4" s="1125"/>
      <c r="AC4" s="1125"/>
    </row>
    <row r="5" spans="1:42" ht="20.45" customHeight="1">
      <c r="A5" s="1125" t="s">
        <v>625</v>
      </c>
      <c r="B5" s="1125"/>
      <c r="C5" s="1125"/>
      <c r="D5" s="1125"/>
      <c r="E5" s="1125"/>
      <c r="F5" s="1125"/>
      <c r="G5" s="1125"/>
      <c r="H5" s="1125"/>
      <c r="I5" s="1125"/>
      <c r="J5" s="1125"/>
      <c r="K5" s="1125"/>
      <c r="L5" s="1125"/>
      <c r="M5" s="1125"/>
      <c r="N5" s="1125"/>
      <c r="O5" s="1125"/>
      <c r="P5" s="1125"/>
      <c r="Q5" s="1125"/>
      <c r="R5" s="1125"/>
      <c r="S5" s="1125"/>
      <c r="T5" s="1125"/>
      <c r="U5" s="1125"/>
      <c r="V5" s="1125"/>
      <c r="W5" s="1125"/>
      <c r="X5" s="1125"/>
      <c r="Y5" s="1125"/>
      <c r="Z5" s="1125"/>
      <c r="AA5" s="1125"/>
      <c r="AB5" s="1125"/>
      <c r="AC5" s="1125"/>
      <c r="AD5" s="1125"/>
      <c r="AE5" s="1125"/>
      <c r="AF5" s="1125"/>
      <c r="AG5" s="1125"/>
      <c r="AH5" s="1125"/>
      <c r="AI5" s="1125"/>
      <c r="AJ5" s="1125"/>
      <c r="AK5" s="1125"/>
      <c r="AL5" s="1125"/>
      <c r="AM5" s="1125"/>
      <c r="AN5" s="1125"/>
      <c r="AO5" s="1125"/>
      <c r="AP5" s="1125"/>
    </row>
    <row r="6" spans="1:42" ht="20.25">
      <c r="A6" s="123"/>
      <c r="B6" s="123"/>
      <c r="C6" s="123"/>
      <c r="D6" s="123"/>
      <c r="E6" s="123"/>
      <c r="F6" s="123"/>
      <c r="G6" s="123"/>
      <c r="H6" s="123"/>
      <c r="I6" s="123"/>
      <c r="J6" s="123"/>
      <c r="K6" s="123"/>
      <c r="L6" s="123"/>
      <c r="M6" s="123"/>
      <c r="N6" s="123"/>
      <c r="O6" s="123"/>
      <c r="P6" s="123"/>
      <c r="Q6" s="123"/>
      <c r="R6" s="123"/>
      <c r="S6" s="123"/>
      <c r="T6" s="123"/>
      <c r="U6" s="123"/>
      <c r="V6" s="123"/>
      <c r="W6" s="123"/>
    </row>
    <row r="7" spans="1:42" ht="18.75">
      <c r="A7" s="124"/>
      <c r="P7" s="1126" t="s">
        <v>58</v>
      </c>
      <c r="Q7" s="1126"/>
      <c r="R7" s="1126"/>
      <c r="S7" s="1126"/>
      <c r="T7" s="1126"/>
      <c r="U7" s="1126"/>
      <c r="V7" s="1126"/>
      <c r="W7" s="1126"/>
      <c r="X7" s="1126"/>
      <c r="Y7" s="1126"/>
      <c r="Z7" s="1126"/>
      <c r="AA7" s="1126"/>
      <c r="AB7" s="1126"/>
      <c r="AC7" s="1126"/>
      <c r="AO7" s="1065"/>
      <c r="AP7" s="938" t="s">
        <v>58</v>
      </c>
    </row>
    <row r="8" spans="1:42" ht="41.25" customHeight="1">
      <c r="A8" s="1121" t="s">
        <v>168</v>
      </c>
      <c r="B8" s="1121" t="s">
        <v>5</v>
      </c>
      <c r="C8" s="1121" t="s">
        <v>0</v>
      </c>
      <c r="D8" s="1121" t="s">
        <v>76</v>
      </c>
      <c r="E8" s="1121" t="s">
        <v>4</v>
      </c>
      <c r="F8" s="1121" t="s">
        <v>39</v>
      </c>
      <c r="G8" s="1121" t="s">
        <v>13</v>
      </c>
      <c r="H8" s="1121" t="s">
        <v>598</v>
      </c>
      <c r="I8" s="1121"/>
      <c r="J8" s="1121"/>
      <c r="K8" s="1121"/>
      <c r="L8" s="1121"/>
      <c r="M8" s="1121"/>
      <c r="N8" s="1121" t="s">
        <v>597</v>
      </c>
      <c r="O8" s="1121"/>
      <c r="P8" s="1121"/>
      <c r="Q8" s="1121"/>
      <c r="R8" s="1121"/>
      <c r="S8" s="1121"/>
      <c r="T8" s="1121"/>
      <c r="U8" s="129"/>
      <c r="V8" s="129"/>
      <c r="W8" s="129"/>
      <c r="X8" s="128"/>
      <c r="Y8" s="128"/>
      <c r="Z8" s="127"/>
      <c r="AA8" s="127"/>
      <c r="AB8" s="127"/>
      <c r="AC8" s="1122" t="s">
        <v>3</v>
      </c>
      <c r="AD8" s="1065"/>
      <c r="AE8" s="1065"/>
      <c r="AF8" s="1065"/>
      <c r="AG8" s="1065"/>
      <c r="AH8" s="1065"/>
      <c r="AI8" s="1121" t="s">
        <v>597</v>
      </c>
      <c r="AJ8" s="1121"/>
      <c r="AK8" s="1121"/>
      <c r="AL8" s="1121"/>
      <c r="AM8" s="1121"/>
      <c r="AN8" s="1121"/>
      <c r="AO8" s="1121"/>
      <c r="AP8" s="1135" t="s">
        <v>3</v>
      </c>
    </row>
    <row r="9" spans="1:42" ht="19.5" hidden="1" customHeight="1">
      <c r="A9" s="1121"/>
      <c r="B9" s="1121"/>
      <c r="C9" s="1121"/>
      <c r="D9" s="1121"/>
      <c r="E9" s="1121"/>
      <c r="F9" s="1121"/>
      <c r="G9" s="1121"/>
      <c r="H9" s="129"/>
      <c r="I9" s="129"/>
      <c r="J9" s="129"/>
      <c r="K9" s="129"/>
      <c r="L9" s="129"/>
      <c r="M9" s="129"/>
      <c r="N9" s="1127" t="s">
        <v>59</v>
      </c>
      <c r="O9" s="1127"/>
      <c r="P9" s="1127"/>
      <c r="Q9" s="1127"/>
      <c r="R9" s="1127"/>
      <c r="S9" s="1127"/>
      <c r="T9" s="765"/>
      <c r="U9" s="765"/>
      <c r="V9" s="765"/>
      <c r="W9" s="765"/>
      <c r="X9" s="128"/>
      <c r="Y9" s="128"/>
      <c r="Z9" s="127"/>
      <c r="AA9" s="127"/>
      <c r="AB9" s="127"/>
      <c r="AC9" s="1122"/>
      <c r="AD9" s="1065"/>
      <c r="AE9" s="1065"/>
      <c r="AF9" s="1065"/>
      <c r="AG9" s="1065"/>
      <c r="AH9" s="1065"/>
      <c r="AI9" s="127"/>
      <c r="AJ9" s="127"/>
      <c r="AK9" s="127"/>
      <c r="AL9" s="127"/>
      <c r="AM9" s="127"/>
      <c r="AN9" s="127"/>
      <c r="AO9" s="127"/>
      <c r="AP9" s="1136"/>
    </row>
    <row r="10" spans="1:42" ht="18.75" customHeight="1">
      <c r="A10" s="1121"/>
      <c r="B10" s="1121"/>
      <c r="C10" s="1121"/>
      <c r="D10" s="1121"/>
      <c r="E10" s="1121"/>
      <c r="F10" s="1121"/>
      <c r="G10" s="1121"/>
      <c r="H10" s="1121" t="s">
        <v>61</v>
      </c>
      <c r="I10" s="1170" t="s">
        <v>599</v>
      </c>
      <c r="J10" s="1170"/>
      <c r="K10" s="1170"/>
      <c r="L10" s="1170"/>
      <c r="M10" s="1170"/>
      <c r="N10" s="1121" t="s">
        <v>61</v>
      </c>
      <c r="O10" s="1128" t="s">
        <v>59</v>
      </c>
      <c r="P10" s="1128"/>
      <c r="Q10" s="1128"/>
      <c r="R10" s="1128"/>
      <c r="S10" s="1128"/>
      <c r="T10" s="766"/>
      <c r="U10" s="766"/>
      <c r="V10" s="766"/>
      <c r="W10" s="766"/>
      <c r="X10" s="128"/>
      <c r="Y10" s="128"/>
      <c r="Z10" s="127"/>
      <c r="AA10" s="127"/>
      <c r="AB10" s="127"/>
      <c r="AC10" s="1122"/>
      <c r="AD10" s="1065"/>
      <c r="AE10" s="1065"/>
      <c r="AF10" s="1065"/>
      <c r="AG10" s="1065"/>
      <c r="AH10" s="1065"/>
      <c r="AI10" s="1135" t="s">
        <v>61</v>
      </c>
      <c r="AJ10" s="1171" t="s">
        <v>59</v>
      </c>
      <c r="AK10" s="1172"/>
      <c r="AL10" s="1172"/>
      <c r="AM10" s="1172"/>
      <c r="AN10" s="1172"/>
      <c r="AO10" s="1173"/>
      <c r="AP10" s="1136"/>
    </row>
    <row r="11" spans="1:42" s="130" customFormat="1" ht="201" customHeight="1">
      <c r="A11" s="1121"/>
      <c r="B11" s="1121"/>
      <c r="C11" s="1121"/>
      <c r="D11" s="1121"/>
      <c r="E11" s="1121"/>
      <c r="F11" s="1121"/>
      <c r="G11" s="1121"/>
      <c r="H11" s="1121"/>
      <c r="I11" s="129" t="s">
        <v>157</v>
      </c>
      <c r="J11" s="129" t="s">
        <v>1</v>
      </c>
      <c r="K11" s="129" t="s">
        <v>2</v>
      </c>
      <c r="L11" s="129" t="s">
        <v>110</v>
      </c>
      <c r="M11" s="129" t="s">
        <v>80</v>
      </c>
      <c r="N11" s="1121"/>
      <c r="O11" s="129" t="s">
        <v>157</v>
      </c>
      <c r="P11" s="129" t="s">
        <v>1</v>
      </c>
      <c r="Q11" s="129" t="s">
        <v>2</v>
      </c>
      <c r="R11" s="129" t="s">
        <v>110</v>
      </c>
      <c r="S11" s="129" t="s">
        <v>80</v>
      </c>
      <c r="T11" s="129" t="s">
        <v>619</v>
      </c>
      <c r="U11" s="129"/>
      <c r="V11" s="129"/>
      <c r="W11" s="129"/>
      <c r="X11" s="129" t="s">
        <v>62</v>
      </c>
      <c r="Y11" s="129" t="s">
        <v>66</v>
      </c>
      <c r="Z11" s="129" t="s">
        <v>65</v>
      </c>
      <c r="AA11" s="129" t="s">
        <v>64</v>
      </c>
      <c r="AB11" s="129" t="s">
        <v>63</v>
      </c>
      <c r="AC11" s="1122"/>
      <c r="AD11" s="1066"/>
      <c r="AE11" s="1066"/>
      <c r="AF11" s="1066"/>
      <c r="AG11" s="1066"/>
      <c r="AH11" s="1066"/>
      <c r="AI11" s="1137"/>
      <c r="AJ11" s="129" t="s">
        <v>157</v>
      </c>
      <c r="AK11" s="129" t="s">
        <v>1</v>
      </c>
      <c r="AL11" s="129" t="s">
        <v>2</v>
      </c>
      <c r="AM11" s="129" t="s">
        <v>110</v>
      </c>
      <c r="AN11" s="129" t="s">
        <v>80</v>
      </c>
      <c r="AO11" s="129" t="s">
        <v>619</v>
      </c>
      <c r="AP11" s="1137"/>
    </row>
    <row r="12" spans="1:42" ht="18.75">
      <c r="A12" s="786" t="s">
        <v>40</v>
      </c>
      <c r="B12" s="786" t="s">
        <v>41</v>
      </c>
      <c r="C12" s="786" t="s">
        <v>42</v>
      </c>
      <c r="D12" s="786"/>
      <c r="E12" s="786" t="s">
        <v>43</v>
      </c>
      <c r="F12" s="786" t="s">
        <v>44</v>
      </c>
      <c r="G12" s="786" t="s">
        <v>45</v>
      </c>
      <c r="H12" s="786" t="s">
        <v>46</v>
      </c>
      <c r="I12" s="786" t="s">
        <v>47</v>
      </c>
      <c r="J12" s="786" t="s">
        <v>53</v>
      </c>
      <c r="K12" s="786" t="s">
        <v>51</v>
      </c>
      <c r="L12" s="786" t="s">
        <v>48</v>
      </c>
      <c r="M12" s="786" t="s">
        <v>49</v>
      </c>
      <c r="N12" s="786" t="s">
        <v>50</v>
      </c>
      <c r="O12" s="786" t="s">
        <v>52</v>
      </c>
      <c r="P12" s="786" t="s">
        <v>69</v>
      </c>
      <c r="Q12" s="786" t="s">
        <v>370</v>
      </c>
      <c r="R12" s="786" t="s">
        <v>77</v>
      </c>
      <c r="S12" s="786" t="s">
        <v>81</v>
      </c>
      <c r="T12" s="786" t="s">
        <v>527</v>
      </c>
      <c r="U12" s="786"/>
      <c r="V12" s="786"/>
      <c r="W12" s="786"/>
      <c r="X12" s="788"/>
      <c r="Y12" s="788">
        <v>132391</v>
      </c>
      <c r="Z12" s="788">
        <f>Y13-Y12</f>
        <v>0</v>
      </c>
      <c r="AA12" s="788"/>
      <c r="AB12" s="789" t="s">
        <v>69</v>
      </c>
      <c r="AC12" s="786" t="s">
        <v>528</v>
      </c>
      <c r="AD12" s="126">
        <f>N13-H13</f>
        <v>1889110</v>
      </c>
      <c r="AE12" s="126">
        <f>AE13+457877</f>
        <v>2346987</v>
      </c>
      <c r="AF12" s="126"/>
      <c r="AG12" s="126"/>
      <c r="AH12" s="126"/>
      <c r="AI12" s="786" t="s">
        <v>46</v>
      </c>
      <c r="AJ12" s="786" t="s">
        <v>47</v>
      </c>
      <c r="AK12" s="786" t="s">
        <v>53</v>
      </c>
      <c r="AL12" s="786" t="s">
        <v>51</v>
      </c>
      <c r="AM12" s="786" t="s">
        <v>48</v>
      </c>
      <c r="AN12" s="786" t="s">
        <v>49</v>
      </c>
      <c r="AO12" s="786" t="s">
        <v>50</v>
      </c>
      <c r="AP12" s="786" t="s">
        <v>52</v>
      </c>
    </row>
    <row r="13" spans="1:42" s="135" customFormat="1" ht="27.6" customHeight="1">
      <c r="A13" s="790"/>
      <c r="B13" s="790" t="s">
        <v>24</v>
      </c>
      <c r="C13" s="790"/>
      <c r="D13" s="790"/>
      <c r="E13" s="790"/>
      <c r="F13" s="790"/>
      <c r="G13" s="791">
        <f>G14</f>
        <v>13221329.808</v>
      </c>
      <c r="H13" s="791">
        <f t="shared" ref="H13:T13" si="0">H14</f>
        <v>3648700</v>
      </c>
      <c r="I13" s="791">
        <f t="shared" si="0"/>
        <v>514000</v>
      </c>
      <c r="J13" s="791">
        <f t="shared" si="0"/>
        <v>3134700</v>
      </c>
      <c r="K13" s="791">
        <f t="shared" si="0"/>
        <v>0</v>
      </c>
      <c r="L13" s="791">
        <f t="shared" si="0"/>
        <v>0</v>
      </c>
      <c r="M13" s="791">
        <f t="shared" si="0"/>
        <v>0</v>
      </c>
      <c r="N13" s="791">
        <f t="shared" si="0"/>
        <v>5537810</v>
      </c>
      <c r="O13" s="791">
        <f t="shared" si="0"/>
        <v>533500</v>
      </c>
      <c r="P13" s="791">
        <f t="shared" si="0"/>
        <v>3267091</v>
      </c>
      <c r="Q13" s="791">
        <f t="shared" si="0"/>
        <v>1147877</v>
      </c>
      <c r="R13" s="791">
        <f t="shared" si="0"/>
        <v>70000</v>
      </c>
      <c r="S13" s="791">
        <f t="shared" si="0"/>
        <v>480565</v>
      </c>
      <c r="T13" s="791">
        <f t="shared" si="0"/>
        <v>38777</v>
      </c>
      <c r="U13" s="791"/>
      <c r="V13" s="791">
        <f>N13-H13</f>
        <v>1889110</v>
      </c>
      <c r="W13" s="791"/>
      <c r="X13" s="791">
        <f>O13-I13</f>
        <v>19500</v>
      </c>
      <c r="Y13" s="791">
        <f t="shared" ref="Y13:AB13" si="1">P13-J13</f>
        <v>132391</v>
      </c>
      <c r="Z13" s="791">
        <f t="shared" si="1"/>
        <v>1147877</v>
      </c>
      <c r="AA13" s="791">
        <f t="shared" si="1"/>
        <v>70000</v>
      </c>
      <c r="AB13" s="791">
        <f t="shared" si="1"/>
        <v>480565</v>
      </c>
      <c r="AC13" s="932">
        <f>T13</f>
        <v>38777</v>
      </c>
      <c r="AD13" s="1028">
        <f>X13+Y13+Z13+AA13+AB13</f>
        <v>1850333</v>
      </c>
      <c r="AE13" s="1028">
        <f>X13+Y13+Z13+AA13+AB13+AC13</f>
        <v>1889110</v>
      </c>
      <c r="AF13" s="1028"/>
      <c r="AG13" s="1028"/>
      <c r="AH13" s="1028"/>
      <c r="AI13" s="791">
        <f>AJ13+AK13+AL13+AM13+AN13+AO13</f>
        <v>1889110</v>
      </c>
      <c r="AJ13" s="791">
        <f t="shared" ref="AJ13:AN28" si="2">O13-I13</f>
        <v>19500</v>
      </c>
      <c r="AK13" s="791">
        <f t="shared" si="2"/>
        <v>132391</v>
      </c>
      <c r="AL13" s="791">
        <f t="shared" si="2"/>
        <v>1147877</v>
      </c>
      <c r="AM13" s="791">
        <f t="shared" si="2"/>
        <v>70000</v>
      </c>
      <c r="AN13" s="791">
        <f t="shared" si="2"/>
        <v>480565</v>
      </c>
      <c r="AO13" s="791">
        <f>T13</f>
        <v>38777</v>
      </c>
      <c r="AP13" s="790"/>
    </row>
    <row r="14" spans="1:42" s="774" customFormat="1">
      <c r="A14" s="944"/>
      <c r="B14" s="993" t="s">
        <v>11</v>
      </c>
      <c r="C14" s="944"/>
      <c r="D14" s="944"/>
      <c r="E14" s="945"/>
      <c r="F14" s="944"/>
      <c r="G14" s="942">
        <f>G15+G16+G17+G18+G20+G24+G26+G25</f>
        <v>13221329.808</v>
      </c>
      <c r="H14" s="942">
        <f t="shared" ref="H14:AB14" si="3">H15+H16+H17+H18+H20+H24+H26+H25</f>
        <v>3648700</v>
      </c>
      <c r="I14" s="942">
        <f t="shared" si="3"/>
        <v>514000</v>
      </c>
      <c r="J14" s="942">
        <f t="shared" si="3"/>
        <v>3134700</v>
      </c>
      <c r="K14" s="942">
        <f t="shared" si="3"/>
        <v>0</v>
      </c>
      <c r="L14" s="942">
        <f t="shared" si="3"/>
        <v>0</v>
      </c>
      <c r="M14" s="942">
        <f t="shared" si="3"/>
        <v>0</v>
      </c>
      <c r="N14" s="942">
        <f t="shared" si="3"/>
        <v>5537810</v>
      </c>
      <c r="O14" s="942">
        <f t="shared" si="3"/>
        <v>533500</v>
      </c>
      <c r="P14" s="942">
        <f t="shared" si="3"/>
        <v>3267091</v>
      </c>
      <c r="Q14" s="942">
        <f t="shared" si="3"/>
        <v>1147877</v>
      </c>
      <c r="R14" s="942">
        <f t="shared" si="3"/>
        <v>70000</v>
      </c>
      <c r="S14" s="942">
        <f t="shared" si="3"/>
        <v>480565</v>
      </c>
      <c r="T14" s="942">
        <f t="shared" si="3"/>
        <v>38777</v>
      </c>
      <c r="U14" s="942">
        <f t="shared" si="3"/>
        <v>0</v>
      </c>
      <c r="V14" s="942">
        <f t="shared" si="3"/>
        <v>0</v>
      </c>
      <c r="W14" s="942">
        <f t="shared" si="3"/>
        <v>0</v>
      </c>
      <c r="X14" s="942" t="e">
        <f t="shared" si="3"/>
        <v>#REF!</v>
      </c>
      <c r="Y14" s="942" t="e">
        <f t="shared" si="3"/>
        <v>#REF!</v>
      </c>
      <c r="Z14" s="942" t="e">
        <f t="shared" si="3"/>
        <v>#REF!</v>
      </c>
      <c r="AA14" s="942" t="e">
        <f t="shared" si="3"/>
        <v>#REF!</v>
      </c>
      <c r="AB14" s="942" t="e">
        <f t="shared" si="3"/>
        <v>#REF!</v>
      </c>
      <c r="AC14" s="1029"/>
      <c r="AD14" s="1030"/>
      <c r="AE14" s="1030"/>
      <c r="AF14" s="1030"/>
      <c r="AG14" s="1030"/>
      <c r="AH14" s="1030"/>
      <c r="AI14" s="942">
        <f t="shared" ref="AI14:AI77" si="4">AJ14+AK14+AL14+AM14+AN14+AO14</f>
        <v>1889110</v>
      </c>
      <c r="AJ14" s="942">
        <f t="shared" ref="AJ14:AJ77" si="5">O14-I14</f>
        <v>19500</v>
      </c>
      <c r="AK14" s="942">
        <f t="shared" ref="AK14:AK77" si="6">P14-J14</f>
        <v>132391</v>
      </c>
      <c r="AL14" s="942">
        <f t="shared" ref="AL14:AL77" si="7">Q14-K14</f>
        <v>1147877</v>
      </c>
      <c r="AM14" s="942">
        <f t="shared" si="2"/>
        <v>70000</v>
      </c>
      <c r="AN14" s="942">
        <f t="shared" si="2"/>
        <v>480565</v>
      </c>
      <c r="AO14" s="942">
        <f t="shared" ref="AO14:AO77" si="8">T14</f>
        <v>38777</v>
      </c>
      <c r="AP14" s="944"/>
    </row>
    <row r="15" spans="1:42" s="774" customFormat="1">
      <c r="A15" s="916">
        <v>1</v>
      </c>
      <c r="B15" s="917" t="str">
        <f>B30</f>
        <v>Quốc phòng</v>
      </c>
      <c r="C15" s="916"/>
      <c r="D15" s="916"/>
      <c r="E15" s="916"/>
      <c r="F15" s="916"/>
      <c r="G15" s="920">
        <f>G30</f>
        <v>4526.808</v>
      </c>
      <c r="H15" s="920">
        <f t="shared" ref="H15" si="9">H30</f>
        <v>0</v>
      </c>
      <c r="I15" s="920">
        <f>I30</f>
        <v>0</v>
      </c>
      <c r="J15" s="920">
        <f>J30</f>
        <v>0</v>
      </c>
      <c r="K15" s="920">
        <f>K30</f>
        <v>0</v>
      </c>
      <c r="L15" s="920"/>
      <c r="M15" s="920"/>
      <c r="N15" s="920">
        <f>N30</f>
        <v>4500</v>
      </c>
      <c r="O15" s="920">
        <f>O30</f>
        <v>4500</v>
      </c>
      <c r="P15" s="920">
        <f>P30</f>
        <v>0</v>
      </c>
      <c r="Q15" s="920">
        <f>Q30</f>
        <v>0</v>
      </c>
      <c r="R15" s="920"/>
      <c r="S15" s="920"/>
      <c r="T15" s="920"/>
      <c r="U15" s="920"/>
      <c r="V15" s="920">
        <f>V13-AC16</f>
        <v>0</v>
      </c>
      <c r="W15" s="920"/>
      <c r="X15" s="920" t="e">
        <f>X30</f>
        <v>#REF!</v>
      </c>
      <c r="Y15" s="920" t="e">
        <f>Y30</f>
        <v>#REF!</v>
      </c>
      <c r="Z15" s="920" t="e">
        <f>Z30</f>
        <v>#REF!</v>
      </c>
      <c r="AA15" s="920" t="e">
        <f>AA30</f>
        <v>#REF!</v>
      </c>
      <c r="AB15" s="920" t="e">
        <f>AB30</f>
        <v>#REF!</v>
      </c>
      <c r="AC15" s="1031"/>
      <c r="AD15" s="121"/>
      <c r="AE15" s="121">
        <v>1337219</v>
      </c>
      <c r="AF15" s="121"/>
      <c r="AG15" s="121"/>
      <c r="AH15" s="121"/>
      <c r="AI15" s="920">
        <f t="shared" si="4"/>
        <v>4500</v>
      </c>
      <c r="AJ15" s="920">
        <f t="shared" si="5"/>
        <v>4500</v>
      </c>
      <c r="AK15" s="920">
        <f t="shared" si="6"/>
        <v>0</v>
      </c>
      <c r="AL15" s="920">
        <f t="shared" si="7"/>
        <v>0</v>
      </c>
      <c r="AM15" s="920">
        <f t="shared" si="2"/>
        <v>0</v>
      </c>
      <c r="AN15" s="920">
        <f t="shared" si="2"/>
        <v>0</v>
      </c>
      <c r="AO15" s="920">
        <f t="shared" si="8"/>
        <v>0</v>
      </c>
      <c r="AP15" s="916"/>
    </row>
    <row r="16" spans="1:42" s="780" customFormat="1">
      <c r="A16" s="916">
        <v>2</v>
      </c>
      <c r="B16" s="994" t="s">
        <v>230</v>
      </c>
      <c r="C16" s="916"/>
      <c r="D16" s="916"/>
      <c r="E16" s="916"/>
      <c r="F16" s="916"/>
      <c r="G16" s="920">
        <f>G34</f>
        <v>3842361</v>
      </c>
      <c r="H16" s="920">
        <f t="shared" ref="H16:T16" si="10">H34</f>
        <v>2242500</v>
      </c>
      <c r="I16" s="920">
        <f t="shared" si="10"/>
        <v>0</v>
      </c>
      <c r="J16" s="920">
        <f t="shared" si="10"/>
        <v>2242500</v>
      </c>
      <c r="K16" s="920">
        <f t="shared" si="10"/>
        <v>0</v>
      </c>
      <c r="L16" s="920">
        <f t="shared" si="10"/>
        <v>0</v>
      </c>
      <c r="M16" s="920">
        <f t="shared" si="10"/>
        <v>0</v>
      </c>
      <c r="N16" s="920">
        <f t="shared" si="10"/>
        <v>2403226</v>
      </c>
      <c r="O16" s="920">
        <f t="shared" si="10"/>
        <v>0</v>
      </c>
      <c r="P16" s="920">
        <f t="shared" si="10"/>
        <v>2344061</v>
      </c>
      <c r="Q16" s="920">
        <f t="shared" si="10"/>
        <v>0</v>
      </c>
      <c r="R16" s="920">
        <f t="shared" si="10"/>
        <v>0</v>
      </c>
      <c r="S16" s="920">
        <f t="shared" si="10"/>
        <v>59165</v>
      </c>
      <c r="T16" s="920">
        <f t="shared" si="10"/>
        <v>0</v>
      </c>
      <c r="U16" s="920"/>
      <c r="V16" s="920"/>
      <c r="W16" s="920"/>
      <c r="X16" s="920"/>
      <c r="Y16" s="920"/>
      <c r="Z16" s="920"/>
      <c r="AA16" s="920"/>
      <c r="AB16" s="920"/>
      <c r="AC16" s="1032">
        <f>X13+Y13+Z13+AA13+AB13+AC13</f>
        <v>1889110</v>
      </c>
      <c r="AD16" s="121"/>
      <c r="AE16" s="121">
        <f>AE13-AE15</f>
        <v>551891</v>
      </c>
      <c r="AF16" s="121"/>
      <c r="AG16" s="121"/>
      <c r="AH16" s="121"/>
      <c r="AI16" s="920">
        <f t="shared" si="4"/>
        <v>160726</v>
      </c>
      <c r="AJ16" s="920">
        <f t="shared" si="5"/>
        <v>0</v>
      </c>
      <c r="AK16" s="920">
        <f t="shared" si="6"/>
        <v>101561</v>
      </c>
      <c r="AL16" s="920">
        <f t="shared" si="7"/>
        <v>0</v>
      </c>
      <c r="AM16" s="920">
        <f t="shared" si="2"/>
        <v>0</v>
      </c>
      <c r="AN16" s="920">
        <f t="shared" si="2"/>
        <v>59165</v>
      </c>
      <c r="AO16" s="920">
        <f t="shared" si="8"/>
        <v>0</v>
      </c>
      <c r="AP16" s="916"/>
    </row>
    <row r="17" spans="1:42" s="774" customFormat="1">
      <c r="A17" s="916">
        <v>3</v>
      </c>
      <c r="B17" s="995" t="s">
        <v>16</v>
      </c>
      <c r="C17" s="916"/>
      <c r="D17" s="916"/>
      <c r="E17" s="916"/>
      <c r="F17" s="916"/>
      <c r="G17" s="920">
        <f>G48</f>
        <v>2066871</v>
      </c>
      <c r="H17" s="920">
        <f t="shared" ref="H17:T17" si="11">H48</f>
        <v>18700</v>
      </c>
      <c r="I17" s="920">
        <f t="shared" si="11"/>
        <v>0</v>
      </c>
      <c r="J17" s="920">
        <f t="shared" si="11"/>
        <v>18700</v>
      </c>
      <c r="K17" s="920">
        <f t="shared" si="11"/>
        <v>0</v>
      </c>
      <c r="L17" s="920">
        <f t="shared" si="11"/>
        <v>0</v>
      </c>
      <c r="M17" s="920">
        <f t="shared" si="11"/>
        <v>0</v>
      </c>
      <c r="N17" s="920">
        <f t="shared" si="11"/>
        <v>178054</v>
      </c>
      <c r="O17" s="920">
        <f t="shared" si="11"/>
        <v>0</v>
      </c>
      <c r="P17" s="920">
        <f t="shared" si="11"/>
        <v>18700</v>
      </c>
      <c r="Q17" s="920">
        <f t="shared" si="11"/>
        <v>0</v>
      </c>
      <c r="R17" s="920">
        <f t="shared" si="11"/>
        <v>0</v>
      </c>
      <c r="S17" s="920">
        <f t="shared" si="11"/>
        <v>159354</v>
      </c>
      <c r="T17" s="920">
        <f t="shared" si="11"/>
        <v>0</v>
      </c>
      <c r="U17" s="920"/>
      <c r="V17" s="920"/>
      <c r="W17" s="920"/>
      <c r="X17" s="920"/>
      <c r="Y17" s="920"/>
      <c r="Z17" s="920"/>
      <c r="AA17" s="920"/>
      <c r="AB17" s="920"/>
      <c r="AC17" s="1031"/>
      <c r="AD17" s="121"/>
      <c r="AE17" s="121"/>
      <c r="AF17" s="121"/>
      <c r="AG17" s="121"/>
      <c r="AH17" s="121"/>
      <c r="AI17" s="920">
        <f t="shared" si="4"/>
        <v>159354</v>
      </c>
      <c r="AJ17" s="920">
        <f t="shared" si="5"/>
        <v>0</v>
      </c>
      <c r="AK17" s="920">
        <f t="shared" si="6"/>
        <v>0</v>
      </c>
      <c r="AL17" s="920">
        <f t="shared" si="7"/>
        <v>0</v>
      </c>
      <c r="AM17" s="920">
        <f t="shared" si="2"/>
        <v>0</v>
      </c>
      <c r="AN17" s="920">
        <f t="shared" si="2"/>
        <v>159354</v>
      </c>
      <c r="AO17" s="920">
        <f t="shared" si="8"/>
        <v>0</v>
      </c>
      <c r="AP17" s="916"/>
    </row>
    <row r="18" spans="1:42" s="774" customFormat="1">
      <c r="A18" s="916">
        <v>4</v>
      </c>
      <c r="B18" s="917" t="str">
        <f>B58</f>
        <v xml:space="preserve">Bảo vệ môi trường </v>
      </c>
      <c r="C18" s="916"/>
      <c r="D18" s="916"/>
      <c r="E18" s="916"/>
      <c r="F18" s="916"/>
      <c r="G18" s="920">
        <f>G58</f>
        <v>1354263</v>
      </c>
      <c r="H18" s="920">
        <f t="shared" ref="H18:T19" si="12">H58</f>
        <v>0</v>
      </c>
      <c r="I18" s="920">
        <f t="shared" si="12"/>
        <v>0</v>
      </c>
      <c r="J18" s="920">
        <f t="shared" si="12"/>
        <v>0</v>
      </c>
      <c r="K18" s="920">
        <f t="shared" si="12"/>
        <v>0</v>
      </c>
      <c r="L18" s="920">
        <f t="shared" si="12"/>
        <v>0</v>
      </c>
      <c r="M18" s="920">
        <f t="shared" si="12"/>
        <v>0</v>
      </c>
      <c r="N18" s="920">
        <f t="shared" si="12"/>
        <v>479200</v>
      </c>
      <c r="O18" s="920">
        <f t="shared" si="12"/>
        <v>0</v>
      </c>
      <c r="P18" s="920">
        <f t="shared" si="12"/>
        <v>0</v>
      </c>
      <c r="Q18" s="920">
        <f t="shared" si="12"/>
        <v>400000</v>
      </c>
      <c r="R18" s="920">
        <f t="shared" si="12"/>
        <v>0</v>
      </c>
      <c r="S18" s="920">
        <f t="shared" si="12"/>
        <v>79200</v>
      </c>
      <c r="T18" s="920">
        <f t="shared" si="12"/>
        <v>0</v>
      </c>
      <c r="U18" s="920"/>
      <c r="V18" s="920"/>
      <c r="W18" s="920"/>
      <c r="X18" s="920"/>
      <c r="Y18" s="920"/>
      <c r="Z18" s="920"/>
      <c r="AA18" s="920"/>
      <c r="AB18" s="920"/>
      <c r="AC18" s="1031"/>
      <c r="AD18" s="121"/>
      <c r="AE18" s="121"/>
      <c r="AF18" s="121"/>
      <c r="AG18" s="121"/>
      <c r="AH18" s="121"/>
      <c r="AI18" s="920">
        <f t="shared" si="4"/>
        <v>479200</v>
      </c>
      <c r="AJ18" s="920">
        <f t="shared" si="5"/>
        <v>0</v>
      </c>
      <c r="AK18" s="920">
        <f t="shared" si="6"/>
        <v>0</v>
      </c>
      <c r="AL18" s="920">
        <f t="shared" si="7"/>
        <v>400000</v>
      </c>
      <c r="AM18" s="920">
        <f t="shared" si="2"/>
        <v>0</v>
      </c>
      <c r="AN18" s="920">
        <f t="shared" si="2"/>
        <v>79200</v>
      </c>
      <c r="AO18" s="920">
        <f t="shared" si="8"/>
        <v>0</v>
      </c>
      <c r="AP18" s="916"/>
    </row>
    <row r="19" spans="1:42" s="774" customFormat="1">
      <c r="A19" s="916" t="s">
        <v>33</v>
      </c>
      <c r="B19" s="917" t="str">
        <f>B59</f>
        <v>Môi trường</v>
      </c>
      <c r="C19" s="916"/>
      <c r="D19" s="916"/>
      <c r="E19" s="916"/>
      <c r="F19" s="916"/>
      <c r="G19" s="920">
        <f>G59</f>
        <v>1354263</v>
      </c>
      <c r="H19" s="920">
        <f t="shared" si="12"/>
        <v>0</v>
      </c>
      <c r="I19" s="920">
        <f t="shared" si="12"/>
        <v>0</v>
      </c>
      <c r="J19" s="920">
        <f t="shared" si="12"/>
        <v>0</v>
      </c>
      <c r="K19" s="920">
        <f t="shared" si="12"/>
        <v>0</v>
      </c>
      <c r="L19" s="920">
        <f t="shared" si="12"/>
        <v>0</v>
      </c>
      <c r="M19" s="920">
        <f t="shared" si="12"/>
        <v>0</v>
      </c>
      <c r="N19" s="920">
        <f t="shared" si="12"/>
        <v>479200</v>
      </c>
      <c r="O19" s="920">
        <f t="shared" si="12"/>
        <v>0</v>
      </c>
      <c r="P19" s="920">
        <f t="shared" si="12"/>
        <v>0</v>
      </c>
      <c r="Q19" s="920">
        <f t="shared" si="12"/>
        <v>400000</v>
      </c>
      <c r="R19" s="920">
        <f t="shared" si="12"/>
        <v>0</v>
      </c>
      <c r="S19" s="920">
        <f t="shared" si="12"/>
        <v>79200</v>
      </c>
      <c r="T19" s="920">
        <f t="shared" si="12"/>
        <v>0</v>
      </c>
      <c r="U19" s="920"/>
      <c r="V19" s="920"/>
      <c r="W19" s="920"/>
      <c r="X19" s="920"/>
      <c r="Y19" s="920"/>
      <c r="Z19" s="920"/>
      <c r="AA19" s="920"/>
      <c r="AB19" s="920"/>
      <c r="AC19" s="1031"/>
      <c r="AD19" s="121"/>
      <c r="AE19" s="121"/>
      <c r="AF19" s="121"/>
      <c r="AG19" s="121"/>
      <c r="AH19" s="121"/>
      <c r="AI19" s="920">
        <f t="shared" si="4"/>
        <v>479200</v>
      </c>
      <c r="AJ19" s="920">
        <f t="shared" si="5"/>
        <v>0</v>
      </c>
      <c r="AK19" s="920">
        <f t="shared" si="6"/>
        <v>0</v>
      </c>
      <c r="AL19" s="920">
        <f t="shared" si="7"/>
        <v>400000</v>
      </c>
      <c r="AM19" s="920">
        <f t="shared" si="2"/>
        <v>0</v>
      </c>
      <c r="AN19" s="920">
        <f t="shared" si="2"/>
        <v>79200</v>
      </c>
      <c r="AO19" s="920">
        <f t="shared" si="8"/>
        <v>0</v>
      </c>
      <c r="AP19" s="916"/>
    </row>
    <row r="20" spans="1:42" s="774" customFormat="1" ht="30.75" customHeight="1">
      <c r="A20" s="916">
        <v>5</v>
      </c>
      <c r="B20" s="917" t="str">
        <f>B67</f>
        <v>Các hoạt động kinh tế</v>
      </c>
      <c r="C20" s="916"/>
      <c r="D20" s="916"/>
      <c r="E20" s="916"/>
      <c r="F20" s="916"/>
      <c r="G20" s="920">
        <f>SUM(G21:G23)</f>
        <v>5335472</v>
      </c>
      <c r="H20" s="920">
        <f t="shared" ref="H20:T20" si="13">SUM(H21:H23)</f>
        <v>1287500</v>
      </c>
      <c r="I20" s="920">
        <f t="shared" si="13"/>
        <v>464000</v>
      </c>
      <c r="J20" s="920">
        <f t="shared" si="13"/>
        <v>823500</v>
      </c>
      <c r="K20" s="920">
        <f t="shared" si="13"/>
        <v>0</v>
      </c>
      <c r="L20" s="920">
        <f t="shared" si="13"/>
        <v>0</v>
      </c>
      <c r="M20" s="920">
        <f t="shared" si="13"/>
        <v>0</v>
      </c>
      <c r="N20" s="920">
        <f t="shared" si="13"/>
        <v>1894311</v>
      </c>
      <c r="O20" s="920">
        <f t="shared" si="13"/>
        <v>479000</v>
      </c>
      <c r="P20" s="920">
        <f t="shared" si="13"/>
        <v>854330</v>
      </c>
      <c r="Q20" s="920">
        <f t="shared" si="13"/>
        <v>290000</v>
      </c>
      <c r="R20" s="920">
        <f t="shared" si="13"/>
        <v>49358</v>
      </c>
      <c r="S20" s="920">
        <f t="shared" si="13"/>
        <v>182846</v>
      </c>
      <c r="T20" s="920">
        <f t="shared" si="13"/>
        <v>38777</v>
      </c>
      <c r="U20" s="920"/>
      <c r="V20" s="920"/>
      <c r="W20" s="920"/>
      <c r="X20" s="920"/>
      <c r="Y20" s="920"/>
      <c r="Z20" s="920"/>
      <c r="AA20" s="920"/>
      <c r="AB20" s="920"/>
      <c r="AC20" s="1031"/>
      <c r="AD20" s="121"/>
      <c r="AE20" s="121"/>
      <c r="AF20" s="121"/>
      <c r="AG20" s="121"/>
      <c r="AH20" s="121"/>
      <c r="AI20" s="920">
        <f t="shared" si="4"/>
        <v>606811</v>
      </c>
      <c r="AJ20" s="920">
        <f t="shared" si="5"/>
        <v>15000</v>
      </c>
      <c r="AK20" s="920">
        <f t="shared" si="6"/>
        <v>30830</v>
      </c>
      <c r="AL20" s="920">
        <f t="shared" si="7"/>
        <v>290000</v>
      </c>
      <c r="AM20" s="920">
        <f t="shared" si="2"/>
        <v>49358</v>
      </c>
      <c r="AN20" s="920">
        <f t="shared" si="2"/>
        <v>182846</v>
      </c>
      <c r="AO20" s="920">
        <f t="shared" si="8"/>
        <v>38777</v>
      </c>
      <c r="AP20" s="916"/>
    </row>
    <row r="21" spans="1:42" s="777" customFormat="1" ht="30.75" customHeight="1">
      <c r="A21" s="947"/>
      <c r="B21" s="996" t="s">
        <v>54</v>
      </c>
      <c r="C21" s="947"/>
      <c r="D21" s="947"/>
      <c r="E21" s="947"/>
      <c r="F21" s="947"/>
      <c r="G21" s="1033">
        <f>G68</f>
        <v>1851937</v>
      </c>
      <c r="H21" s="1033">
        <f t="shared" ref="H21:T21" si="14">H68</f>
        <v>152500</v>
      </c>
      <c r="I21" s="1033">
        <f t="shared" si="14"/>
        <v>0</v>
      </c>
      <c r="J21" s="1033">
        <f t="shared" si="14"/>
        <v>152500</v>
      </c>
      <c r="K21" s="1033">
        <f t="shared" si="14"/>
        <v>0</v>
      </c>
      <c r="L21" s="1033">
        <f t="shared" si="14"/>
        <v>0</v>
      </c>
      <c r="M21" s="1033">
        <f t="shared" si="14"/>
        <v>0</v>
      </c>
      <c r="N21" s="1033">
        <f t="shared" si="14"/>
        <v>534534</v>
      </c>
      <c r="O21" s="1033">
        <f t="shared" si="14"/>
        <v>15000</v>
      </c>
      <c r="P21" s="1033">
        <f t="shared" si="14"/>
        <v>168686</v>
      </c>
      <c r="Q21" s="1033">
        <f t="shared" si="14"/>
        <v>290000</v>
      </c>
      <c r="R21" s="1033">
        <f t="shared" si="14"/>
        <v>2678</v>
      </c>
      <c r="S21" s="1033">
        <f t="shared" si="14"/>
        <v>58170</v>
      </c>
      <c r="T21" s="1033">
        <f t="shared" si="14"/>
        <v>0</v>
      </c>
      <c r="U21" s="1033"/>
      <c r="V21" s="1033"/>
      <c r="W21" s="1033"/>
      <c r="X21" s="1033"/>
      <c r="Y21" s="1033"/>
      <c r="Z21" s="1033"/>
      <c r="AA21" s="1033"/>
      <c r="AB21" s="1033"/>
      <c r="AC21" s="1034"/>
      <c r="AD21" s="943"/>
      <c r="AE21" s="943"/>
      <c r="AF21" s="943"/>
      <c r="AG21" s="943"/>
      <c r="AH21" s="943"/>
      <c r="AI21" s="920">
        <f t="shared" si="4"/>
        <v>382034</v>
      </c>
      <c r="AJ21" s="920">
        <f t="shared" si="5"/>
        <v>15000</v>
      </c>
      <c r="AK21" s="920">
        <f t="shared" si="6"/>
        <v>16186</v>
      </c>
      <c r="AL21" s="920">
        <f t="shared" si="7"/>
        <v>290000</v>
      </c>
      <c r="AM21" s="920">
        <f t="shared" si="2"/>
        <v>2678</v>
      </c>
      <c r="AN21" s="920">
        <f t="shared" si="2"/>
        <v>58170</v>
      </c>
      <c r="AO21" s="920">
        <f t="shared" si="8"/>
        <v>0</v>
      </c>
      <c r="AP21" s="947"/>
    </row>
    <row r="22" spans="1:42" s="774" customFormat="1" ht="30.75" customHeight="1">
      <c r="A22" s="916"/>
      <c r="B22" s="997" t="s">
        <v>364</v>
      </c>
      <c r="C22" s="916"/>
      <c r="D22" s="916"/>
      <c r="E22" s="916"/>
      <c r="F22" s="916"/>
      <c r="G22" s="1033">
        <f>G85</f>
        <v>731944</v>
      </c>
      <c r="H22" s="1033">
        <f t="shared" ref="H22:T22" si="15">H85</f>
        <v>264000</v>
      </c>
      <c r="I22" s="1033">
        <f t="shared" si="15"/>
        <v>264000</v>
      </c>
      <c r="J22" s="1033">
        <f t="shared" si="15"/>
        <v>0</v>
      </c>
      <c r="K22" s="1033">
        <f t="shared" si="15"/>
        <v>0</v>
      </c>
      <c r="L22" s="1033">
        <f t="shared" si="15"/>
        <v>0</v>
      </c>
      <c r="M22" s="1033">
        <f t="shared" si="15"/>
        <v>0</v>
      </c>
      <c r="N22" s="1033">
        <f t="shared" si="15"/>
        <v>337000</v>
      </c>
      <c r="O22" s="1033">
        <f t="shared" si="15"/>
        <v>264000</v>
      </c>
      <c r="P22" s="1033">
        <f t="shared" si="15"/>
        <v>9100</v>
      </c>
      <c r="Q22" s="1033">
        <f t="shared" si="15"/>
        <v>0</v>
      </c>
      <c r="R22" s="1033">
        <f t="shared" si="15"/>
        <v>38900</v>
      </c>
      <c r="S22" s="1033">
        <f t="shared" si="15"/>
        <v>0</v>
      </c>
      <c r="T22" s="1033">
        <f t="shared" si="15"/>
        <v>25000</v>
      </c>
      <c r="U22" s="1033"/>
      <c r="V22" s="1033"/>
      <c r="W22" s="1033"/>
      <c r="X22" s="920"/>
      <c r="Y22" s="920"/>
      <c r="Z22" s="920"/>
      <c r="AA22" s="920"/>
      <c r="AB22" s="920"/>
      <c r="AC22" s="1031"/>
      <c r="AD22" s="121"/>
      <c r="AE22" s="121"/>
      <c r="AF22" s="121"/>
      <c r="AG22" s="121"/>
      <c r="AH22" s="121"/>
      <c r="AI22" s="920">
        <f t="shared" si="4"/>
        <v>73000</v>
      </c>
      <c r="AJ22" s="920">
        <f t="shared" si="5"/>
        <v>0</v>
      </c>
      <c r="AK22" s="920">
        <f t="shared" si="6"/>
        <v>9100</v>
      </c>
      <c r="AL22" s="920">
        <f t="shared" si="7"/>
        <v>0</v>
      </c>
      <c r="AM22" s="920">
        <f t="shared" si="2"/>
        <v>38900</v>
      </c>
      <c r="AN22" s="920">
        <f t="shared" si="2"/>
        <v>0</v>
      </c>
      <c r="AO22" s="920">
        <f t="shared" si="8"/>
        <v>25000</v>
      </c>
      <c r="AP22" s="916"/>
    </row>
    <row r="23" spans="1:42" s="774" customFormat="1" ht="20.45" customHeight="1">
      <c r="A23" s="916"/>
      <c r="B23" s="998" t="s">
        <v>169</v>
      </c>
      <c r="C23" s="916"/>
      <c r="D23" s="916"/>
      <c r="E23" s="916"/>
      <c r="F23" s="916"/>
      <c r="G23" s="1033">
        <f>G109</f>
        <v>2751591</v>
      </c>
      <c r="H23" s="1033">
        <f t="shared" ref="H23:T23" si="16">H109</f>
        <v>871000</v>
      </c>
      <c r="I23" s="1033">
        <f t="shared" si="16"/>
        <v>200000</v>
      </c>
      <c r="J23" s="1033">
        <f t="shared" si="16"/>
        <v>671000</v>
      </c>
      <c r="K23" s="1033">
        <f t="shared" si="16"/>
        <v>0</v>
      </c>
      <c r="L23" s="1033">
        <f t="shared" si="16"/>
        <v>0</v>
      </c>
      <c r="M23" s="1033">
        <f t="shared" si="16"/>
        <v>0</v>
      </c>
      <c r="N23" s="1033">
        <f t="shared" si="16"/>
        <v>1022777</v>
      </c>
      <c r="O23" s="1033">
        <f t="shared" si="16"/>
        <v>200000</v>
      </c>
      <c r="P23" s="1033">
        <f t="shared" si="16"/>
        <v>676544</v>
      </c>
      <c r="Q23" s="1033">
        <f t="shared" si="16"/>
        <v>0</v>
      </c>
      <c r="R23" s="1033">
        <f t="shared" si="16"/>
        <v>7780</v>
      </c>
      <c r="S23" s="1033">
        <f t="shared" si="16"/>
        <v>124676</v>
      </c>
      <c r="T23" s="1033">
        <f t="shared" si="16"/>
        <v>13777</v>
      </c>
      <c r="U23" s="1033"/>
      <c r="V23" s="1033"/>
      <c r="W23" s="1033"/>
      <c r="X23" s="920"/>
      <c r="Y23" s="920"/>
      <c r="Z23" s="920"/>
      <c r="AA23" s="920"/>
      <c r="AB23" s="920"/>
      <c r="AC23" s="1031"/>
      <c r="AD23" s="121"/>
      <c r="AE23" s="121"/>
      <c r="AF23" s="121"/>
      <c r="AG23" s="121"/>
      <c r="AH23" s="121"/>
      <c r="AI23" s="920">
        <f>AJ23+AK23+AL23+AM23+AN23+AO23</f>
        <v>151777</v>
      </c>
      <c r="AJ23" s="920">
        <f t="shared" si="5"/>
        <v>0</v>
      </c>
      <c r="AK23" s="920">
        <f t="shared" si="6"/>
        <v>5544</v>
      </c>
      <c r="AL23" s="920">
        <f t="shared" si="7"/>
        <v>0</v>
      </c>
      <c r="AM23" s="920">
        <f t="shared" si="2"/>
        <v>7780</v>
      </c>
      <c r="AN23" s="920">
        <f t="shared" si="2"/>
        <v>124676</v>
      </c>
      <c r="AO23" s="920">
        <f t="shared" si="8"/>
        <v>13777</v>
      </c>
      <c r="AP23" s="916"/>
    </row>
    <row r="24" spans="1:42" s="780" customFormat="1" ht="30.75" customHeight="1">
      <c r="A24" s="916">
        <v>6</v>
      </c>
      <c r="B24" s="999" t="s">
        <v>26</v>
      </c>
      <c r="C24" s="916"/>
      <c r="D24" s="916"/>
      <c r="E24" s="916"/>
      <c r="F24" s="916"/>
      <c r="G24" s="920">
        <f>G131</f>
        <v>9959</v>
      </c>
      <c r="H24" s="920">
        <f t="shared" ref="H24:T24" si="17">H131</f>
        <v>0</v>
      </c>
      <c r="I24" s="920">
        <f t="shared" si="17"/>
        <v>0</v>
      </c>
      <c r="J24" s="920">
        <f t="shared" si="17"/>
        <v>0</v>
      </c>
      <c r="K24" s="920">
        <f t="shared" si="17"/>
        <v>0</v>
      </c>
      <c r="L24" s="920">
        <f t="shared" si="17"/>
        <v>0</v>
      </c>
      <c r="M24" s="920">
        <f t="shared" si="17"/>
        <v>0</v>
      </c>
      <c r="N24" s="920">
        <f t="shared" si="17"/>
        <v>8000</v>
      </c>
      <c r="O24" s="920">
        <f t="shared" si="17"/>
        <v>0</v>
      </c>
      <c r="P24" s="920">
        <f t="shared" si="17"/>
        <v>0</v>
      </c>
      <c r="Q24" s="920">
        <f t="shared" si="17"/>
        <v>0</v>
      </c>
      <c r="R24" s="920">
        <f t="shared" si="17"/>
        <v>8000</v>
      </c>
      <c r="S24" s="920">
        <f t="shared" si="17"/>
        <v>0</v>
      </c>
      <c r="T24" s="920">
        <f t="shared" si="17"/>
        <v>0</v>
      </c>
      <c r="U24" s="920"/>
      <c r="V24" s="920"/>
      <c r="W24" s="920"/>
      <c r="X24" s="920"/>
      <c r="Y24" s="920"/>
      <c r="Z24" s="920"/>
      <c r="AA24" s="920"/>
      <c r="AB24" s="920"/>
      <c r="AC24" s="1031"/>
      <c r="AD24" s="121"/>
      <c r="AE24" s="121"/>
      <c r="AF24" s="121"/>
      <c r="AG24" s="121"/>
      <c r="AH24" s="121"/>
      <c r="AI24" s="920">
        <f t="shared" si="4"/>
        <v>8000</v>
      </c>
      <c r="AJ24" s="920">
        <f t="shared" si="5"/>
        <v>0</v>
      </c>
      <c r="AK24" s="920">
        <f t="shared" si="6"/>
        <v>0</v>
      </c>
      <c r="AL24" s="920">
        <f t="shared" si="7"/>
        <v>0</v>
      </c>
      <c r="AM24" s="920">
        <f t="shared" si="2"/>
        <v>8000</v>
      </c>
      <c r="AN24" s="920">
        <f t="shared" si="2"/>
        <v>0</v>
      </c>
      <c r="AO24" s="920">
        <f t="shared" si="8"/>
        <v>0</v>
      </c>
      <c r="AP24" s="916"/>
    </row>
    <row r="25" spans="1:42" s="780" customFormat="1" ht="30.75" customHeight="1">
      <c r="A25" s="916">
        <v>7</v>
      </c>
      <c r="B25" s="1000" t="s">
        <v>611</v>
      </c>
      <c r="C25" s="916"/>
      <c r="D25" s="916"/>
      <c r="E25" s="916"/>
      <c r="F25" s="916"/>
      <c r="G25" s="920">
        <f>G136</f>
        <v>457877</v>
      </c>
      <c r="H25" s="920">
        <f t="shared" ref="H25:T25" si="18">H136</f>
        <v>0</v>
      </c>
      <c r="I25" s="920">
        <f t="shared" si="18"/>
        <v>0</v>
      </c>
      <c r="J25" s="920">
        <f t="shared" si="18"/>
        <v>0</v>
      </c>
      <c r="K25" s="920">
        <f t="shared" si="18"/>
        <v>0</v>
      </c>
      <c r="L25" s="920">
        <f t="shared" si="18"/>
        <v>0</v>
      </c>
      <c r="M25" s="920">
        <f t="shared" si="18"/>
        <v>0</v>
      </c>
      <c r="N25" s="920">
        <f t="shared" si="18"/>
        <v>457877</v>
      </c>
      <c r="O25" s="920">
        <f t="shared" si="18"/>
        <v>0</v>
      </c>
      <c r="P25" s="920">
        <f t="shared" si="18"/>
        <v>0</v>
      </c>
      <c r="Q25" s="920">
        <f t="shared" si="18"/>
        <v>457877</v>
      </c>
      <c r="R25" s="920">
        <f t="shared" si="18"/>
        <v>0</v>
      </c>
      <c r="S25" s="920">
        <f t="shared" si="18"/>
        <v>0</v>
      </c>
      <c r="T25" s="920">
        <f t="shared" si="18"/>
        <v>0</v>
      </c>
      <c r="U25" s="920"/>
      <c r="V25" s="920"/>
      <c r="W25" s="920"/>
      <c r="X25" s="920"/>
      <c r="Y25" s="920"/>
      <c r="Z25" s="920"/>
      <c r="AA25" s="920"/>
      <c r="AB25" s="920"/>
      <c r="AC25" s="1031"/>
      <c r="AD25" s="121"/>
      <c r="AE25" s="121"/>
      <c r="AF25" s="121"/>
      <c r="AG25" s="121"/>
      <c r="AH25" s="121"/>
      <c r="AI25" s="920">
        <f t="shared" si="4"/>
        <v>457877</v>
      </c>
      <c r="AJ25" s="920">
        <f t="shared" si="5"/>
        <v>0</v>
      </c>
      <c r="AK25" s="920">
        <f t="shared" si="6"/>
        <v>0</v>
      </c>
      <c r="AL25" s="920">
        <f t="shared" si="7"/>
        <v>457877</v>
      </c>
      <c r="AM25" s="920">
        <f t="shared" si="2"/>
        <v>0</v>
      </c>
      <c r="AN25" s="920">
        <f t="shared" si="2"/>
        <v>0</v>
      </c>
      <c r="AO25" s="920">
        <f t="shared" si="8"/>
        <v>0</v>
      </c>
      <c r="AP25" s="916"/>
    </row>
    <row r="26" spans="1:42" s="774" customFormat="1" ht="30.75" customHeight="1">
      <c r="A26" s="916">
        <v>8</v>
      </c>
      <c r="B26" s="1001" t="s">
        <v>508</v>
      </c>
      <c r="C26" s="916"/>
      <c r="D26" s="916"/>
      <c r="E26" s="916"/>
      <c r="F26" s="916"/>
      <c r="G26" s="920">
        <f>G139</f>
        <v>150000</v>
      </c>
      <c r="H26" s="920">
        <f t="shared" ref="H26:T26" si="19">H139</f>
        <v>100000</v>
      </c>
      <c r="I26" s="920">
        <f t="shared" si="19"/>
        <v>50000</v>
      </c>
      <c r="J26" s="920">
        <f t="shared" si="19"/>
        <v>50000</v>
      </c>
      <c r="K26" s="920">
        <f t="shared" si="19"/>
        <v>0</v>
      </c>
      <c r="L26" s="920">
        <f t="shared" si="19"/>
        <v>0</v>
      </c>
      <c r="M26" s="920">
        <f t="shared" si="19"/>
        <v>0</v>
      </c>
      <c r="N26" s="920">
        <f t="shared" si="19"/>
        <v>112642</v>
      </c>
      <c r="O26" s="920">
        <f t="shared" si="19"/>
        <v>50000</v>
      </c>
      <c r="P26" s="920">
        <f t="shared" si="19"/>
        <v>50000</v>
      </c>
      <c r="Q26" s="920">
        <f t="shared" si="19"/>
        <v>0</v>
      </c>
      <c r="R26" s="920">
        <f t="shared" si="19"/>
        <v>12642</v>
      </c>
      <c r="S26" s="920">
        <f t="shared" si="19"/>
        <v>0</v>
      </c>
      <c r="T26" s="920">
        <f t="shared" si="19"/>
        <v>0</v>
      </c>
      <c r="U26" s="920"/>
      <c r="V26" s="920"/>
      <c r="W26" s="920"/>
      <c r="X26" s="920"/>
      <c r="Y26" s="920"/>
      <c r="Z26" s="920"/>
      <c r="AA26" s="920"/>
      <c r="AB26" s="920"/>
      <c r="AC26" s="1031"/>
      <c r="AD26" s="121"/>
      <c r="AE26" s="121"/>
      <c r="AF26" s="121"/>
      <c r="AG26" s="121"/>
      <c r="AH26" s="121"/>
      <c r="AI26" s="920">
        <f t="shared" si="4"/>
        <v>12642</v>
      </c>
      <c r="AJ26" s="920">
        <f t="shared" si="5"/>
        <v>0</v>
      </c>
      <c r="AK26" s="920">
        <f t="shared" si="6"/>
        <v>0</v>
      </c>
      <c r="AL26" s="920">
        <f t="shared" si="7"/>
        <v>0</v>
      </c>
      <c r="AM26" s="920">
        <f t="shared" si="2"/>
        <v>12642</v>
      </c>
      <c r="AN26" s="920">
        <f t="shared" si="2"/>
        <v>0</v>
      </c>
      <c r="AO26" s="920">
        <f t="shared" si="8"/>
        <v>0</v>
      </c>
      <c r="AP26" s="916"/>
    </row>
    <row r="27" spans="1:42" s="774" customFormat="1" ht="23.25" customHeight="1">
      <c r="A27" s="916"/>
      <c r="B27" s="917"/>
      <c r="C27" s="916"/>
      <c r="D27" s="916"/>
      <c r="E27" s="916"/>
      <c r="F27" s="916"/>
      <c r="G27" s="920"/>
      <c r="H27" s="920"/>
      <c r="I27" s="920"/>
      <c r="J27" s="920"/>
      <c r="K27" s="920"/>
      <c r="L27" s="920"/>
      <c r="M27" s="920"/>
      <c r="N27" s="920"/>
      <c r="O27" s="920"/>
      <c r="P27" s="920"/>
      <c r="Q27" s="920"/>
      <c r="R27" s="920"/>
      <c r="S27" s="920"/>
      <c r="T27" s="920"/>
      <c r="U27" s="920"/>
      <c r="V27" s="920"/>
      <c r="W27" s="920"/>
      <c r="X27" s="920"/>
      <c r="Y27" s="920"/>
      <c r="Z27" s="920"/>
      <c r="AA27" s="920"/>
      <c r="AB27" s="920"/>
      <c r="AC27" s="1029"/>
      <c r="AD27" s="1030"/>
      <c r="AE27" s="1030"/>
      <c r="AF27" s="1030"/>
      <c r="AG27" s="1030"/>
      <c r="AH27" s="1030"/>
      <c r="AI27" s="942">
        <f t="shared" si="4"/>
        <v>0</v>
      </c>
      <c r="AJ27" s="942">
        <f t="shared" si="5"/>
        <v>0</v>
      </c>
      <c r="AK27" s="942">
        <f t="shared" si="6"/>
        <v>0</v>
      </c>
      <c r="AL27" s="942">
        <f t="shared" si="7"/>
        <v>0</v>
      </c>
      <c r="AM27" s="942">
        <f t="shared" si="2"/>
        <v>0</v>
      </c>
      <c r="AN27" s="942">
        <f t="shared" si="2"/>
        <v>0</v>
      </c>
      <c r="AO27" s="942">
        <f t="shared" si="8"/>
        <v>0</v>
      </c>
      <c r="AP27" s="944"/>
    </row>
    <row r="28" spans="1:42" s="777" customFormat="1">
      <c r="A28" s="951"/>
      <c r="B28" s="1002" t="s">
        <v>35</v>
      </c>
      <c r="C28" s="951"/>
      <c r="D28" s="951"/>
      <c r="E28" s="951"/>
      <c r="F28" s="951"/>
      <c r="G28" s="1035"/>
      <c r="H28" s="1035"/>
      <c r="I28" s="1035"/>
      <c r="J28" s="1035"/>
      <c r="K28" s="1035"/>
      <c r="L28" s="1035"/>
      <c r="M28" s="1035"/>
      <c r="N28" s="1035"/>
      <c r="O28" s="1035"/>
      <c r="P28" s="1035"/>
      <c r="Q28" s="1035"/>
      <c r="R28" s="1035"/>
      <c r="S28" s="1035"/>
      <c r="T28" s="1035"/>
      <c r="U28" s="1035"/>
      <c r="V28" s="1035"/>
      <c r="W28" s="1035"/>
      <c r="X28" s="1035"/>
      <c r="Y28" s="1035"/>
      <c r="Z28" s="1035"/>
      <c r="AA28" s="1035"/>
      <c r="AB28" s="1035"/>
      <c r="AC28" s="1036"/>
      <c r="AD28" s="943"/>
      <c r="AE28" s="943"/>
      <c r="AF28" s="943"/>
      <c r="AG28" s="943"/>
      <c r="AH28" s="943"/>
      <c r="AI28" s="942">
        <f t="shared" si="4"/>
        <v>0</v>
      </c>
      <c r="AJ28" s="942">
        <f t="shared" si="5"/>
        <v>0</v>
      </c>
      <c r="AK28" s="942">
        <f t="shared" si="6"/>
        <v>0</v>
      </c>
      <c r="AL28" s="942">
        <f t="shared" si="7"/>
        <v>0</v>
      </c>
      <c r="AM28" s="942">
        <f t="shared" si="2"/>
        <v>0</v>
      </c>
      <c r="AN28" s="942">
        <f t="shared" si="2"/>
        <v>0</v>
      </c>
      <c r="AO28" s="942">
        <f t="shared" si="8"/>
        <v>0</v>
      </c>
      <c r="AP28" s="947"/>
    </row>
    <row r="29" spans="1:42" s="774" customFormat="1" ht="27" customHeight="1">
      <c r="A29" s="944" t="s">
        <v>6</v>
      </c>
      <c r="B29" s="1003" t="s">
        <v>23</v>
      </c>
      <c r="C29" s="940"/>
      <c r="D29" s="940"/>
      <c r="E29" s="940"/>
      <c r="F29" s="944"/>
      <c r="G29" s="942">
        <f>G30+G34+G48+G58+G67+G131+G139</f>
        <v>12763452.808</v>
      </c>
      <c r="H29" s="942">
        <f t="shared" ref="H29:T29" si="20">H30+H34+H48+H58+H67+H131+H139</f>
        <v>3648700</v>
      </c>
      <c r="I29" s="942">
        <f t="shared" si="20"/>
        <v>514000</v>
      </c>
      <c r="J29" s="942">
        <f t="shared" si="20"/>
        <v>3134700</v>
      </c>
      <c r="K29" s="942">
        <f t="shared" si="20"/>
        <v>0</v>
      </c>
      <c r="L29" s="942">
        <f t="shared" si="20"/>
        <v>0</v>
      </c>
      <c r="M29" s="942">
        <f t="shared" si="20"/>
        <v>0</v>
      </c>
      <c r="N29" s="942">
        <f t="shared" si="20"/>
        <v>5079933</v>
      </c>
      <c r="O29" s="942">
        <f t="shared" si="20"/>
        <v>533500</v>
      </c>
      <c r="P29" s="942">
        <f t="shared" si="20"/>
        <v>3267091</v>
      </c>
      <c r="Q29" s="942">
        <f t="shared" si="20"/>
        <v>690000</v>
      </c>
      <c r="R29" s="942">
        <f t="shared" si="20"/>
        <v>70000</v>
      </c>
      <c r="S29" s="942">
        <f t="shared" si="20"/>
        <v>480565</v>
      </c>
      <c r="T29" s="942">
        <f t="shared" si="20"/>
        <v>38777</v>
      </c>
      <c r="U29" s="942"/>
      <c r="V29" s="942"/>
      <c r="W29" s="942"/>
      <c r="X29" s="942"/>
      <c r="Y29" s="942"/>
      <c r="Z29" s="942"/>
      <c r="AA29" s="942"/>
      <c r="AB29" s="942"/>
      <c r="AC29" s="1037"/>
      <c r="AD29" s="1030"/>
      <c r="AE29" s="1030"/>
      <c r="AF29" s="1030"/>
      <c r="AG29" s="1030"/>
      <c r="AH29" s="1030"/>
      <c r="AI29" s="942">
        <f t="shared" si="4"/>
        <v>1431233</v>
      </c>
      <c r="AJ29" s="942">
        <f t="shared" si="5"/>
        <v>19500</v>
      </c>
      <c r="AK29" s="942">
        <f t="shared" si="6"/>
        <v>132391</v>
      </c>
      <c r="AL29" s="942">
        <f t="shared" si="7"/>
        <v>690000</v>
      </c>
      <c r="AM29" s="942">
        <f t="shared" ref="AM29:AM92" si="21">R29-L29</f>
        <v>70000</v>
      </c>
      <c r="AN29" s="942">
        <f t="shared" ref="AN29:AN92" si="22">S29-M29</f>
        <v>480565</v>
      </c>
      <c r="AO29" s="942">
        <f t="shared" si="8"/>
        <v>38777</v>
      </c>
      <c r="AP29" s="944"/>
    </row>
    <row r="30" spans="1:42" s="774" customFormat="1">
      <c r="A30" s="944" t="s">
        <v>7</v>
      </c>
      <c r="B30" s="1003" t="s">
        <v>15</v>
      </c>
      <c r="C30" s="940"/>
      <c r="D30" s="940"/>
      <c r="E30" s="940"/>
      <c r="F30" s="918"/>
      <c r="G30" s="942">
        <f t="shared" ref="G30:T32" si="23">G31</f>
        <v>4526.808</v>
      </c>
      <c r="H30" s="942">
        <f t="shared" si="23"/>
        <v>0</v>
      </c>
      <c r="I30" s="942">
        <f t="shared" si="23"/>
        <v>0</v>
      </c>
      <c r="J30" s="942">
        <f t="shared" si="23"/>
        <v>0</v>
      </c>
      <c r="K30" s="942">
        <f t="shared" si="23"/>
        <v>0</v>
      </c>
      <c r="L30" s="942">
        <f t="shared" si="23"/>
        <v>0</v>
      </c>
      <c r="M30" s="942">
        <f t="shared" si="23"/>
        <v>0</v>
      </c>
      <c r="N30" s="942">
        <f t="shared" si="23"/>
        <v>4500</v>
      </c>
      <c r="O30" s="942">
        <f t="shared" si="23"/>
        <v>4500</v>
      </c>
      <c r="P30" s="942">
        <f t="shared" si="23"/>
        <v>0</v>
      </c>
      <c r="Q30" s="942">
        <f t="shared" si="23"/>
        <v>0</v>
      </c>
      <c r="R30" s="942">
        <f t="shared" si="23"/>
        <v>0</v>
      </c>
      <c r="S30" s="942">
        <f t="shared" si="23"/>
        <v>0</v>
      </c>
      <c r="T30" s="942">
        <f t="shared" si="23"/>
        <v>0</v>
      </c>
      <c r="U30" s="942"/>
      <c r="V30" s="942"/>
      <c r="W30" s="942"/>
      <c r="X30" s="942" t="e">
        <f t="shared" ref="X30:AB31" si="24">X31</f>
        <v>#REF!</v>
      </c>
      <c r="Y30" s="942" t="e">
        <f t="shared" si="24"/>
        <v>#REF!</v>
      </c>
      <c r="Z30" s="942" t="e">
        <f t="shared" si="24"/>
        <v>#REF!</v>
      </c>
      <c r="AA30" s="942" t="e">
        <f t="shared" si="24"/>
        <v>#REF!</v>
      </c>
      <c r="AB30" s="942" t="e">
        <f t="shared" si="24"/>
        <v>#REF!</v>
      </c>
      <c r="AC30" s="1029"/>
      <c r="AD30" s="1030"/>
      <c r="AE30" s="1030"/>
      <c r="AF30" s="1030"/>
      <c r="AG30" s="1030"/>
      <c r="AH30" s="1030"/>
      <c r="AI30" s="942">
        <f t="shared" si="4"/>
        <v>4500</v>
      </c>
      <c r="AJ30" s="942">
        <f t="shared" si="5"/>
        <v>4500</v>
      </c>
      <c r="AK30" s="942">
        <f t="shared" si="6"/>
        <v>0</v>
      </c>
      <c r="AL30" s="942">
        <f t="shared" si="7"/>
        <v>0</v>
      </c>
      <c r="AM30" s="942">
        <f t="shared" si="21"/>
        <v>0</v>
      </c>
      <c r="AN30" s="942">
        <f t="shared" si="22"/>
        <v>0</v>
      </c>
      <c r="AO30" s="942">
        <f t="shared" si="8"/>
        <v>0</v>
      </c>
      <c r="AP30" s="944"/>
    </row>
    <row r="31" spans="1:42" s="778" customFormat="1">
      <c r="A31" s="951" t="s">
        <v>33</v>
      </c>
      <c r="B31" s="1004" t="s">
        <v>30</v>
      </c>
      <c r="C31" s="952"/>
      <c r="D31" s="952"/>
      <c r="E31" s="952"/>
      <c r="F31" s="918"/>
      <c r="G31" s="1035">
        <f t="shared" si="23"/>
        <v>4526.808</v>
      </c>
      <c r="H31" s="1035">
        <f t="shared" si="23"/>
        <v>0</v>
      </c>
      <c r="I31" s="1035">
        <f t="shared" si="23"/>
        <v>0</v>
      </c>
      <c r="J31" s="1035">
        <f t="shared" si="23"/>
        <v>0</v>
      </c>
      <c r="K31" s="1035">
        <f t="shared" si="23"/>
        <v>0</v>
      </c>
      <c r="L31" s="1035">
        <f t="shared" si="23"/>
        <v>0</v>
      </c>
      <c r="M31" s="1035">
        <f t="shared" si="23"/>
        <v>0</v>
      </c>
      <c r="N31" s="1035">
        <f t="shared" si="23"/>
        <v>4500</v>
      </c>
      <c r="O31" s="1035">
        <f t="shared" si="23"/>
        <v>4500</v>
      </c>
      <c r="P31" s="1035">
        <f t="shared" si="23"/>
        <v>0</v>
      </c>
      <c r="Q31" s="1035">
        <f t="shared" si="23"/>
        <v>0</v>
      </c>
      <c r="R31" s="1035">
        <f t="shared" si="23"/>
        <v>0</v>
      </c>
      <c r="S31" s="1035">
        <f t="shared" si="23"/>
        <v>0</v>
      </c>
      <c r="T31" s="1035">
        <f t="shared" si="23"/>
        <v>0</v>
      </c>
      <c r="U31" s="1035"/>
      <c r="V31" s="1035"/>
      <c r="W31" s="1035"/>
      <c r="X31" s="1035" t="e">
        <f t="shared" si="24"/>
        <v>#REF!</v>
      </c>
      <c r="Y31" s="1035" t="e">
        <f t="shared" si="24"/>
        <v>#REF!</v>
      </c>
      <c r="Z31" s="1035" t="e">
        <f t="shared" si="24"/>
        <v>#REF!</v>
      </c>
      <c r="AA31" s="1035" t="e">
        <f t="shared" si="24"/>
        <v>#REF!</v>
      </c>
      <c r="AB31" s="1035" t="e">
        <f t="shared" si="24"/>
        <v>#REF!</v>
      </c>
      <c r="AC31" s="1036"/>
      <c r="AD31" s="1038"/>
      <c r="AE31" s="1038"/>
      <c r="AF31" s="1038"/>
      <c r="AG31" s="1038"/>
      <c r="AH31" s="1038"/>
      <c r="AI31" s="942">
        <f t="shared" si="4"/>
        <v>4500</v>
      </c>
      <c r="AJ31" s="942">
        <f t="shared" si="5"/>
        <v>4500</v>
      </c>
      <c r="AK31" s="942">
        <f t="shared" si="6"/>
        <v>0</v>
      </c>
      <c r="AL31" s="942">
        <f t="shared" si="7"/>
        <v>0</v>
      </c>
      <c r="AM31" s="942">
        <f t="shared" si="21"/>
        <v>0</v>
      </c>
      <c r="AN31" s="942">
        <f t="shared" si="22"/>
        <v>0</v>
      </c>
      <c r="AO31" s="942">
        <f t="shared" si="8"/>
        <v>0</v>
      </c>
      <c r="AP31" s="951"/>
    </row>
    <row r="32" spans="1:42" s="778" customFormat="1">
      <c r="A32" s="951"/>
      <c r="B32" s="1004" t="s">
        <v>29</v>
      </c>
      <c r="C32" s="952"/>
      <c r="D32" s="952"/>
      <c r="E32" s="952"/>
      <c r="F32" s="918"/>
      <c r="G32" s="1035">
        <f>G33</f>
        <v>4526.808</v>
      </c>
      <c r="H32" s="1035">
        <f t="shared" si="23"/>
        <v>0</v>
      </c>
      <c r="I32" s="1035">
        <f t="shared" si="23"/>
        <v>0</v>
      </c>
      <c r="J32" s="1035">
        <f t="shared" si="23"/>
        <v>0</v>
      </c>
      <c r="K32" s="1035">
        <f t="shared" si="23"/>
        <v>0</v>
      </c>
      <c r="L32" s="1035">
        <f t="shared" si="23"/>
        <v>0</v>
      </c>
      <c r="M32" s="1035">
        <f t="shared" si="23"/>
        <v>0</v>
      </c>
      <c r="N32" s="1035">
        <f t="shared" si="23"/>
        <v>4500</v>
      </c>
      <c r="O32" s="1035">
        <f t="shared" si="23"/>
        <v>4500</v>
      </c>
      <c r="P32" s="1035">
        <f t="shared" si="23"/>
        <v>0</v>
      </c>
      <c r="Q32" s="1035">
        <f t="shared" si="23"/>
        <v>0</v>
      </c>
      <c r="R32" s="1035">
        <f t="shared" si="23"/>
        <v>0</v>
      </c>
      <c r="S32" s="1035">
        <f t="shared" si="23"/>
        <v>0</v>
      </c>
      <c r="T32" s="1035">
        <f t="shared" si="23"/>
        <v>0</v>
      </c>
      <c r="U32" s="1035"/>
      <c r="V32" s="1035"/>
      <c r="W32" s="1035"/>
      <c r="X32" s="1035" t="e">
        <f>SUM(#REF!)</f>
        <v>#REF!</v>
      </c>
      <c r="Y32" s="1035" t="e">
        <f>SUM(#REF!)</f>
        <v>#REF!</v>
      </c>
      <c r="Z32" s="1035" t="e">
        <f>SUM(#REF!)</f>
        <v>#REF!</v>
      </c>
      <c r="AA32" s="1035" t="e">
        <f>SUM(#REF!)</f>
        <v>#REF!</v>
      </c>
      <c r="AB32" s="1035" t="e">
        <f>SUM(#REF!)</f>
        <v>#REF!</v>
      </c>
      <c r="AC32" s="1036"/>
      <c r="AD32" s="1038"/>
      <c r="AE32" s="1038"/>
      <c r="AF32" s="1038"/>
      <c r="AG32" s="1038"/>
      <c r="AH32" s="1038"/>
      <c r="AI32" s="942">
        <f t="shared" si="4"/>
        <v>4500</v>
      </c>
      <c r="AJ32" s="942">
        <f t="shared" si="5"/>
        <v>4500</v>
      </c>
      <c r="AK32" s="942">
        <f t="shared" si="6"/>
        <v>0</v>
      </c>
      <c r="AL32" s="942">
        <f t="shared" si="7"/>
        <v>0</v>
      </c>
      <c r="AM32" s="942">
        <f t="shared" si="21"/>
        <v>0</v>
      </c>
      <c r="AN32" s="942">
        <f t="shared" si="22"/>
        <v>0</v>
      </c>
      <c r="AO32" s="942">
        <f t="shared" si="8"/>
        <v>0</v>
      </c>
      <c r="AP32" s="951"/>
    </row>
    <row r="33" spans="1:42" s="780" customFormat="1" ht="45" customHeight="1">
      <c r="A33" s="916">
        <v>1</v>
      </c>
      <c r="B33" s="1005" t="s">
        <v>88</v>
      </c>
      <c r="C33" s="953" t="s">
        <v>87</v>
      </c>
      <c r="D33" s="916" t="s">
        <v>162</v>
      </c>
      <c r="E33" s="954" t="s">
        <v>167</v>
      </c>
      <c r="F33" s="918" t="s">
        <v>620</v>
      </c>
      <c r="G33" s="920">
        <v>4526.808</v>
      </c>
      <c r="H33" s="920">
        <f>SUM(I33:M33)</f>
        <v>0</v>
      </c>
      <c r="I33" s="920"/>
      <c r="J33" s="920"/>
      <c r="K33" s="920"/>
      <c r="L33" s="920"/>
      <c r="M33" s="920"/>
      <c r="N33" s="920">
        <f>SUM(O33:S33)</f>
        <v>4500</v>
      </c>
      <c r="O33" s="920">
        <v>4500</v>
      </c>
      <c r="P33" s="920"/>
      <c r="Q33" s="920"/>
      <c r="R33" s="920"/>
      <c r="S33" s="920"/>
      <c r="T33" s="920"/>
      <c r="U33" s="920"/>
      <c r="V33" s="920"/>
      <c r="W33" s="920"/>
      <c r="X33" s="920">
        <v>1</v>
      </c>
      <c r="Y33" s="920">
        <f t="shared" ref="Y33" si="25">IF(AA33=0,0,1)</f>
        <v>1</v>
      </c>
      <c r="Z33" s="920">
        <v>40000</v>
      </c>
      <c r="AA33" s="920">
        <v>40000</v>
      </c>
      <c r="AB33" s="920"/>
      <c r="AC33" s="1031"/>
      <c r="AD33" s="121"/>
      <c r="AE33" s="121"/>
      <c r="AF33" s="121"/>
      <c r="AG33" s="121"/>
      <c r="AH33" s="121"/>
      <c r="AI33" s="942">
        <f t="shared" si="4"/>
        <v>4500</v>
      </c>
      <c r="AJ33" s="942">
        <f t="shared" si="5"/>
        <v>4500</v>
      </c>
      <c r="AK33" s="942">
        <f t="shared" si="6"/>
        <v>0</v>
      </c>
      <c r="AL33" s="942">
        <f t="shared" si="7"/>
        <v>0</v>
      </c>
      <c r="AM33" s="942">
        <f t="shared" si="21"/>
        <v>0</v>
      </c>
      <c r="AN33" s="942">
        <f t="shared" si="22"/>
        <v>0</v>
      </c>
      <c r="AO33" s="942">
        <f t="shared" si="8"/>
        <v>0</v>
      </c>
      <c r="AP33" s="916"/>
    </row>
    <row r="34" spans="1:42" s="780" customFormat="1">
      <c r="A34" s="955" t="s">
        <v>8</v>
      </c>
      <c r="B34" s="1006" t="s">
        <v>230</v>
      </c>
      <c r="C34" s="956"/>
      <c r="D34" s="956"/>
      <c r="E34" s="956"/>
      <c r="F34" s="918"/>
      <c r="G34" s="942">
        <f>G35+G40</f>
        <v>3842361</v>
      </c>
      <c r="H34" s="942">
        <f t="shared" ref="H34:T34" si="26">H35+H40</f>
        <v>2242500</v>
      </c>
      <c r="I34" s="942">
        <f t="shared" si="26"/>
        <v>0</v>
      </c>
      <c r="J34" s="942">
        <f t="shared" si="26"/>
        <v>2242500</v>
      </c>
      <c r="K34" s="942">
        <f t="shared" si="26"/>
        <v>0</v>
      </c>
      <c r="L34" s="942">
        <f t="shared" si="26"/>
        <v>0</v>
      </c>
      <c r="M34" s="942">
        <f t="shared" si="26"/>
        <v>0</v>
      </c>
      <c r="N34" s="942">
        <f t="shared" si="26"/>
        <v>2403226</v>
      </c>
      <c r="O34" s="942">
        <f t="shared" si="26"/>
        <v>0</v>
      </c>
      <c r="P34" s="942">
        <f t="shared" si="26"/>
        <v>2344061</v>
      </c>
      <c r="Q34" s="942">
        <f t="shared" si="26"/>
        <v>0</v>
      </c>
      <c r="R34" s="942">
        <f t="shared" si="26"/>
        <v>0</v>
      </c>
      <c r="S34" s="942">
        <f t="shared" si="26"/>
        <v>59165</v>
      </c>
      <c r="T34" s="942">
        <f t="shared" si="26"/>
        <v>0</v>
      </c>
      <c r="U34" s="942"/>
      <c r="V34" s="942"/>
      <c r="W34" s="942"/>
      <c r="X34" s="920"/>
      <c r="Y34" s="920"/>
      <c r="Z34" s="920"/>
      <c r="AA34" s="920"/>
      <c r="AB34" s="920"/>
      <c r="AC34" s="1031"/>
      <c r="AD34" s="121"/>
      <c r="AE34" s="121"/>
      <c r="AF34" s="121"/>
      <c r="AG34" s="121"/>
      <c r="AH34" s="121"/>
      <c r="AI34" s="942">
        <f t="shared" si="4"/>
        <v>160726</v>
      </c>
      <c r="AJ34" s="942">
        <f t="shared" si="5"/>
        <v>0</v>
      </c>
      <c r="AK34" s="942">
        <f t="shared" si="6"/>
        <v>101561</v>
      </c>
      <c r="AL34" s="942">
        <f t="shared" si="7"/>
        <v>0</v>
      </c>
      <c r="AM34" s="942">
        <f t="shared" si="21"/>
        <v>0</v>
      </c>
      <c r="AN34" s="942">
        <f t="shared" si="22"/>
        <v>59165</v>
      </c>
      <c r="AO34" s="942">
        <f t="shared" si="8"/>
        <v>0</v>
      </c>
      <c r="AP34" s="916"/>
    </row>
    <row r="35" spans="1:42" s="780" customFormat="1" ht="31.5">
      <c r="A35" s="955" t="s">
        <v>33</v>
      </c>
      <c r="B35" s="1007" t="s">
        <v>216</v>
      </c>
      <c r="C35" s="956"/>
      <c r="D35" s="956"/>
      <c r="E35" s="956"/>
      <c r="F35" s="918"/>
      <c r="G35" s="1035">
        <f>G36</f>
        <v>76184</v>
      </c>
      <c r="H35" s="1035">
        <f t="shared" ref="H35:T35" si="27">H36</f>
        <v>24200</v>
      </c>
      <c r="I35" s="1035">
        <f t="shared" si="27"/>
        <v>0</v>
      </c>
      <c r="J35" s="1035">
        <f t="shared" si="27"/>
        <v>24200</v>
      </c>
      <c r="K35" s="1035">
        <f t="shared" si="27"/>
        <v>0</v>
      </c>
      <c r="L35" s="1035">
        <f t="shared" si="27"/>
        <v>0</v>
      </c>
      <c r="M35" s="1035">
        <f t="shared" si="27"/>
        <v>0</v>
      </c>
      <c r="N35" s="1035">
        <f t="shared" si="27"/>
        <v>38561</v>
      </c>
      <c r="O35" s="1035">
        <f t="shared" si="27"/>
        <v>0</v>
      </c>
      <c r="P35" s="1035">
        <f t="shared" si="27"/>
        <v>38561</v>
      </c>
      <c r="Q35" s="1035">
        <f t="shared" si="27"/>
        <v>0</v>
      </c>
      <c r="R35" s="1035">
        <f t="shared" si="27"/>
        <v>0</v>
      </c>
      <c r="S35" s="1035">
        <f t="shared" si="27"/>
        <v>0</v>
      </c>
      <c r="T35" s="1035">
        <f t="shared" si="27"/>
        <v>0</v>
      </c>
      <c r="U35" s="1035"/>
      <c r="V35" s="1035"/>
      <c r="W35" s="1035"/>
      <c r="X35" s="920"/>
      <c r="Y35" s="920"/>
      <c r="Z35" s="920"/>
      <c r="AA35" s="920"/>
      <c r="AB35" s="920"/>
      <c r="AC35" s="1031"/>
      <c r="AD35" s="121"/>
      <c r="AE35" s="121"/>
      <c r="AF35" s="121"/>
      <c r="AG35" s="121"/>
      <c r="AH35" s="121"/>
      <c r="AI35" s="942">
        <f t="shared" si="4"/>
        <v>14361</v>
      </c>
      <c r="AJ35" s="942">
        <f t="shared" si="5"/>
        <v>0</v>
      </c>
      <c r="AK35" s="942">
        <f t="shared" si="6"/>
        <v>14361</v>
      </c>
      <c r="AL35" s="942">
        <f t="shared" si="7"/>
        <v>0</v>
      </c>
      <c r="AM35" s="942">
        <f t="shared" si="21"/>
        <v>0</v>
      </c>
      <c r="AN35" s="942">
        <f t="shared" si="22"/>
        <v>0</v>
      </c>
      <c r="AO35" s="942">
        <f t="shared" si="8"/>
        <v>0</v>
      </c>
      <c r="AP35" s="916"/>
    </row>
    <row r="36" spans="1:42" s="780" customFormat="1">
      <c r="A36" s="955"/>
      <c r="B36" s="1007" t="s">
        <v>29</v>
      </c>
      <c r="C36" s="956"/>
      <c r="D36" s="956"/>
      <c r="E36" s="956"/>
      <c r="F36" s="918"/>
      <c r="G36" s="1035">
        <f>SUM(G37:G39)</f>
        <v>76184</v>
      </c>
      <c r="H36" s="1035">
        <f t="shared" ref="H36:T36" si="28">SUM(H37:H39)</f>
        <v>24200</v>
      </c>
      <c r="I36" s="1035">
        <f t="shared" si="28"/>
        <v>0</v>
      </c>
      <c r="J36" s="1035">
        <f t="shared" si="28"/>
        <v>24200</v>
      </c>
      <c r="K36" s="1035">
        <f t="shared" si="28"/>
        <v>0</v>
      </c>
      <c r="L36" s="1035">
        <f t="shared" si="28"/>
        <v>0</v>
      </c>
      <c r="M36" s="1035">
        <f t="shared" si="28"/>
        <v>0</v>
      </c>
      <c r="N36" s="1035">
        <f t="shared" si="28"/>
        <v>38561</v>
      </c>
      <c r="O36" s="1035">
        <f t="shared" si="28"/>
        <v>0</v>
      </c>
      <c r="P36" s="1035">
        <f t="shared" si="28"/>
        <v>38561</v>
      </c>
      <c r="Q36" s="1035">
        <f t="shared" si="28"/>
        <v>0</v>
      </c>
      <c r="R36" s="1035">
        <f t="shared" si="28"/>
        <v>0</v>
      </c>
      <c r="S36" s="1035">
        <f t="shared" si="28"/>
        <v>0</v>
      </c>
      <c r="T36" s="1035">
        <f t="shared" si="28"/>
        <v>0</v>
      </c>
      <c r="U36" s="1035"/>
      <c r="V36" s="1035"/>
      <c r="W36" s="1035"/>
      <c r="X36" s="920"/>
      <c r="Y36" s="920"/>
      <c r="Z36" s="920"/>
      <c r="AA36" s="920"/>
      <c r="AB36" s="920"/>
      <c r="AC36" s="1031"/>
      <c r="AD36" s="121"/>
      <c r="AE36" s="121"/>
      <c r="AF36" s="121"/>
      <c r="AG36" s="121"/>
      <c r="AH36" s="121"/>
      <c r="AI36" s="942">
        <f t="shared" si="4"/>
        <v>14361</v>
      </c>
      <c r="AJ36" s="942">
        <f t="shared" si="5"/>
        <v>0</v>
      </c>
      <c r="AK36" s="942">
        <f t="shared" si="6"/>
        <v>14361</v>
      </c>
      <c r="AL36" s="942">
        <f t="shared" si="7"/>
        <v>0</v>
      </c>
      <c r="AM36" s="942">
        <f t="shared" si="21"/>
        <v>0</v>
      </c>
      <c r="AN36" s="942">
        <f t="shared" si="22"/>
        <v>0</v>
      </c>
      <c r="AO36" s="942">
        <f t="shared" si="8"/>
        <v>0</v>
      </c>
      <c r="AP36" s="916"/>
    </row>
    <row r="37" spans="1:42" s="780" customFormat="1" ht="75.75" customHeight="1">
      <c r="A37" s="957">
        <v>1</v>
      </c>
      <c r="B37" s="1008" t="s">
        <v>603</v>
      </c>
      <c r="C37" s="950" t="s">
        <v>319</v>
      </c>
      <c r="D37" s="950"/>
      <c r="E37" s="958" t="s">
        <v>260</v>
      </c>
      <c r="F37" s="958" t="s">
        <v>533</v>
      </c>
      <c r="G37" s="1039">
        <v>18201</v>
      </c>
      <c r="H37" s="920">
        <f t="shared" ref="H37:H39" si="29">SUM(I37:M37)</f>
        <v>4000</v>
      </c>
      <c r="I37" s="920"/>
      <c r="J37" s="1040">
        <v>4000</v>
      </c>
      <c r="K37" s="920"/>
      <c r="L37" s="920"/>
      <c r="M37" s="920"/>
      <c r="N37" s="920">
        <f t="shared" ref="N37:N39" si="30">SUM(O37:S37)</f>
        <v>6911</v>
      </c>
      <c r="O37" s="920"/>
      <c r="P37" s="1040">
        <v>6911</v>
      </c>
      <c r="Q37" s="920"/>
      <c r="R37" s="920"/>
      <c r="S37" s="920"/>
      <c r="T37" s="920"/>
      <c r="U37" s="920"/>
      <c r="V37" s="920"/>
      <c r="W37" s="920"/>
      <c r="X37" s="920"/>
      <c r="Y37" s="920"/>
      <c r="Z37" s="920"/>
      <c r="AA37" s="920"/>
      <c r="AB37" s="920"/>
      <c r="AC37" s="1031"/>
      <c r="AD37" s="121"/>
      <c r="AE37" s="121"/>
      <c r="AF37" s="121"/>
      <c r="AG37" s="121"/>
      <c r="AH37" s="121"/>
      <c r="AI37" s="942">
        <f t="shared" si="4"/>
        <v>2911</v>
      </c>
      <c r="AJ37" s="942">
        <f t="shared" si="5"/>
        <v>0</v>
      </c>
      <c r="AK37" s="942">
        <f t="shared" si="6"/>
        <v>2911</v>
      </c>
      <c r="AL37" s="942">
        <f t="shared" si="7"/>
        <v>0</v>
      </c>
      <c r="AM37" s="942">
        <f t="shared" si="21"/>
        <v>0</v>
      </c>
      <c r="AN37" s="942">
        <f t="shared" si="22"/>
        <v>0</v>
      </c>
      <c r="AO37" s="942">
        <f t="shared" si="8"/>
        <v>0</v>
      </c>
      <c r="AP37" s="916"/>
    </row>
    <row r="38" spans="1:42" s="780" customFormat="1" ht="72" customHeight="1">
      <c r="A38" s="957">
        <v>2</v>
      </c>
      <c r="B38" s="1008" t="s">
        <v>604</v>
      </c>
      <c r="C38" s="950" t="s">
        <v>319</v>
      </c>
      <c r="D38" s="950"/>
      <c r="E38" s="958" t="s">
        <v>260</v>
      </c>
      <c r="F38" s="958" t="s">
        <v>535</v>
      </c>
      <c r="G38" s="1041">
        <v>37016</v>
      </c>
      <c r="H38" s="920">
        <f t="shared" si="29"/>
        <v>15200</v>
      </c>
      <c r="I38" s="920"/>
      <c r="J38" s="1040">
        <v>15200</v>
      </c>
      <c r="K38" s="920"/>
      <c r="L38" s="920"/>
      <c r="M38" s="920"/>
      <c r="N38" s="920">
        <f t="shared" si="30"/>
        <v>22600</v>
      </c>
      <c r="O38" s="920"/>
      <c r="P38" s="1040">
        <f>15200+7400</f>
        <v>22600</v>
      </c>
      <c r="Q38" s="920"/>
      <c r="R38" s="920"/>
      <c r="S38" s="920"/>
      <c r="T38" s="920"/>
      <c r="U38" s="920"/>
      <c r="V38" s="920"/>
      <c r="W38" s="920"/>
      <c r="X38" s="920"/>
      <c r="Y38" s="920"/>
      <c r="Z38" s="920"/>
      <c r="AA38" s="920"/>
      <c r="AB38" s="920"/>
      <c r="AC38" s="1031"/>
      <c r="AD38" s="121"/>
      <c r="AE38" s="121"/>
      <c r="AF38" s="121"/>
      <c r="AG38" s="121"/>
      <c r="AH38" s="121"/>
      <c r="AI38" s="942">
        <f t="shared" si="4"/>
        <v>7400</v>
      </c>
      <c r="AJ38" s="942">
        <f t="shared" si="5"/>
        <v>0</v>
      </c>
      <c r="AK38" s="942">
        <f t="shared" si="6"/>
        <v>7400</v>
      </c>
      <c r="AL38" s="942">
        <f t="shared" si="7"/>
        <v>0</v>
      </c>
      <c r="AM38" s="942">
        <f t="shared" si="21"/>
        <v>0</v>
      </c>
      <c r="AN38" s="942">
        <f t="shared" si="22"/>
        <v>0</v>
      </c>
      <c r="AO38" s="942">
        <f t="shared" si="8"/>
        <v>0</v>
      </c>
      <c r="AP38" s="916"/>
    </row>
    <row r="39" spans="1:42" s="780" customFormat="1" ht="71.25" customHeight="1">
      <c r="A39" s="957">
        <v>3</v>
      </c>
      <c r="B39" s="1008" t="s">
        <v>605</v>
      </c>
      <c r="C39" s="950" t="s">
        <v>319</v>
      </c>
      <c r="D39" s="950"/>
      <c r="E39" s="958" t="s">
        <v>260</v>
      </c>
      <c r="F39" s="958" t="s">
        <v>537</v>
      </c>
      <c r="G39" s="1041">
        <v>20967</v>
      </c>
      <c r="H39" s="920">
        <f t="shared" si="29"/>
        <v>5000</v>
      </c>
      <c r="I39" s="920"/>
      <c r="J39" s="1040">
        <v>5000</v>
      </c>
      <c r="K39" s="920"/>
      <c r="L39" s="920"/>
      <c r="M39" s="920"/>
      <c r="N39" s="920">
        <f t="shared" si="30"/>
        <v>9050</v>
      </c>
      <c r="O39" s="920"/>
      <c r="P39" s="1040">
        <f>3200+5850</f>
        <v>9050</v>
      </c>
      <c r="Q39" s="920"/>
      <c r="R39" s="920"/>
      <c r="S39" s="920"/>
      <c r="T39" s="920"/>
      <c r="U39" s="920"/>
      <c r="V39" s="920"/>
      <c r="W39" s="920"/>
      <c r="X39" s="920"/>
      <c r="Y39" s="920"/>
      <c r="Z39" s="920"/>
      <c r="AA39" s="920"/>
      <c r="AB39" s="920"/>
      <c r="AC39" s="1031"/>
      <c r="AD39" s="121"/>
      <c r="AE39" s="121"/>
      <c r="AF39" s="121"/>
      <c r="AG39" s="121"/>
      <c r="AH39" s="121"/>
      <c r="AI39" s="942">
        <f t="shared" si="4"/>
        <v>4050</v>
      </c>
      <c r="AJ39" s="942">
        <f t="shared" si="5"/>
        <v>0</v>
      </c>
      <c r="AK39" s="942">
        <f t="shared" si="6"/>
        <v>4050</v>
      </c>
      <c r="AL39" s="942">
        <f t="shared" si="7"/>
        <v>0</v>
      </c>
      <c r="AM39" s="942">
        <f t="shared" si="21"/>
        <v>0</v>
      </c>
      <c r="AN39" s="942">
        <f t="shared" si="22"/>
        <v>0</v>
      </c>
      <c r="AO39" s="942">
        <f t="shared" si="8"/>
        <v>0</v>
      </c>
      <c r="AP39" s="916"/>
    </row>
    <row r="40" spans="1:42" s="780" customFormat="1">
      <c r="A40" s="960" t="s">
        <v>34</v>
      </c>
      <c r="B40" s="1009" t="s">
        <v>30</v>
      </c>
      <c r="C40" s="961"/>
      <c r="D40" s="961"/>
      <c r="E40" s="961"/>
      <c r="F40" s="918"/>
      <c r="G40" s="1035">
        <f>G41+G42</f>
        <v>3766177</v>
      </c>
      <c r="H40" s="1035">
        <f t="shared" ref="H40:T40" si="31">H41+H42</f>
        <v>2218300</v>
      </c>
      <c r="I40" s="1035">
        <f t="shared" si="31"/>
        <v>0</v>
      </c>
      <c r="J40" s="1035">
        <f t="shared" si="31"/>
        <v>2218300</v>
      </c>
      <c r="K40" s="1035">
        <f t="shared" si="31"/>
        <v>0</v>
      </c>
      <c r="L40" s="1035">
        <f t="shared" si="31"/>
        <v>0</v>
      </c>
      <c r="M40" s="1035">
        <f t="shared" si="31"/>
        <v>0</v>
      </c>
      <c r="N40" s="1035">
        <f t="shared" si="31"/>
        <v>2364665</v>
      </c>
      <c r="O40" s="1035">
        <f t="shared" si="31"/>
        <v>0</v>
      </c>
      <c r="P40" s="1035">
        <f t="shared" si="31"/>
        <v>2305500</v>
      </c>
      <c r="Q40" s="1035">
        <f t="shared" si="31"/>
        <v>0</v>
      </c>
      <c r="R40" s="1035">
        <f t="shared" si="31"/>
        <v>0</v>
      </c>
      <c r="S40" s="1035">
        <f t="shared" si="31"/>
        <v>59165</v>
      </c>
      <c r="T40" s="1035">
        <f t="shared" si="31"/>
        <v>0</v>
      </c>
      <c r="U40" s="1035"/>
      <c r="V40" s="1035"/>
      <c r="W40" s="1035"/>
      <c r="X40" s="920"/>
      <c r="Y40" s="920"/>
      <c r="Z40" s="920"/>
      <c r="AA40" s="920"/>
      <c r="AB40" s="920"/>
      <c r="AC40" s="1031"/>
      <c r="AD40" s="121"/>
      <c r="AE40" s="121"/>
      <c r="AF40" s="121"/>
      <c r="AG40" s="121"/>
      <c r="AH40" s="121"/>
      <c r="AI40" s="942">
        <f t="shared" si="4"/>
        <v>146365</v>
      </c>
      <c r="AJ40" s="942">
        <f t="shared" si="5"/>
        <v>0</v>
      </c>
      <c r="AK40" s="942">
        <f t="shared" si="6"/>
        <v>87200</v>
      </c>
      <c r="AL40" s="942">
        <f t="shared" si="7"/>
        <v>0</v>
      </c>
      <c r="AM40" s="942">
        <f t="shared" si="21"/>
        <v>0</v>
      </c>
      <c r="AN40" s="942">
        <f t="shared" si="22"/>
        <v>59165</v>
      </c>
      <c r="AO40" s="942">
        <f t="shared" si="8"/>
        <v>0</v>
      </c>
      <c r="AP40" s="916"/>
    </row>
    <row r="41" spans="1:42" s="780" customFormat="1" ht="60.75" customHeight="1">
      <c r="A41" s="957">
        <v>1</v>
      </c>
      <c r="B41" s="999" t="s">
        <v>254</v>
      </c>
      <c r="C41" s="949" t="s">
        <v>601</v>
      </c>
      <c r="D41" s="949" t="s">
        <v>220</v>
      </c>
      <c r="E41" s="949" t="s">
        <v>219</v>
      </c>
      <c r="F41" s="949" t="s">
        <v>256</v>
      </c>
      <c r="G41" s="1042">
        <v>3617676</v>
      </c>
      <c r="H41" s="920">
        <f>SUM(I41:M41)</f>
        <v>2181000</v>
      </c>
      <c r="I41" s="920"/>
      <c r="J41" s="1042">
        <v>2181000</v>
      </c>
      <c r="K41" s="920"/>
      <c r="L41" s="920"/>
      <c r="M41" s="920"/>
      <c r="N41" s="920">
        <f>SUM(O41:S41)</f>
        <v>2217365</v>
      </c>
      <c r="O41" s="920"/>
      <c r="P41" s="1042">
        <f>2181000</f>
        <v>2181000</v>
      </c>
      <c r="Q41" s="1042"/>
      <c r="R41" s="920"/>
      <c r="S41" s="1042">
        <f>36365</f>
        <v>36365</v>
      </c>
      <c r="T41" s="1042"/>
      <c r="U41" s="1042"/>
      <c r="V41" s="1042"/>
      <c r="W41" s="1042"/>
      <c r="X41" s="920"/>
      <c r="Y41" s="920"/>
      <c r="Z41" s="920"/>
      <c r="AA41" s="920"/>
      <c r="AB41" s="920"/>
      <c r="AC41" s="1031"/>
      <c r="AD41" s="121"/>
      <c r="AE41" s="121"/>
      <c r="AF41" s="121"/>
      <c r="AG41" s="121"/>
      <c r="AH41" s="121"/>
      <c r="AI41" s="942">
        <f t="shared" si="4"/>
        <v>36365</v>
      </c>
      <c r="AJ41" s="942">
        <f t="shared" si="5"/>
        <v>0</v>
      </c>
      <c r="AK41" s="942">
        <f t="shared" si="6"/>
        <v>0</v>
      </c>
      <c r="AL41" s="942">
        <f t="shared" si="7"/>
        <v>0</v>
      </c>
      <c r="AM41" s="942">
        <f t="shared" si="21"/>
        <v>0</v>
      </c>
      <c r="AN41" s="942">
        <f t="shared" si="22"/>
        <v>36365</v>
      </c>
      <c r="AO41" s="942">
        <f t="shared" si="8"/>
        <v>0</v>
      </c>
      <c r="AP41" s="916"/>
    </row>
    <row r="42" spans="1:42" s="780" customFormat="1">
      <c r="A42" s="960"/>
      <c r="B42" s="1009" t="s">
        <v>29</v>
      </c>
      <c r="C42" s="961"/>
      <c r="D42" s="961"/>
      <c r="E42" s="961"/>
      <c r="F42" s="949"/>
      <c r="G42" s="1035">
        <f>SUM(G43:G46)</f>
        <v>148501</v>
      </c>
      <c r="H42" s="1035">
        <f t="shared" ref="H42:T42" si="32">SUM(H43:H46)</f>
        <v>37300</v>
      </c>
      <c r="I42" s="1035">
        <f t="shared" si="32"/>
        <v>0</v>
      </c>
      <c r="J42" s="1035">
        <f t="shared" si="32"/>
        <v>37300</v>
      </c>
      <c r="K42" s="1035">
        <f t="shared" si="32"/>
        <v>0</v>
      </c>
      <c r="L42" s="1035">
        <f t="shared" si="32"/>
        <v>0</v>
      </c>
      <c r="M42" s="1035">
        <f t="shared" si="32"/>
        <v>0</v>
      </c>
      <c r="N42" s="1035">
        <f t="shared" si="32"/>
        <v>147300</v>
      </c>
      <c r="O42" s="1035">
        <f t="shared" si="32"/>
        <v>0</v>
      </c>
      <c r="P42" s="1035">
        <f t="shared" si="32"/>
        <v>124500</v>
      </c>
      <c r="Q42" s="1035">
        <f t="shared" si="32"/>
        <v>0</v>
      </c>
      <c r="R42" s="1035">
        <f t="shared" si="32"/>
        <v>0</v>
      </c>
      <c r="S42" s="1035">
        <f t="shared" si="32"/>
        <v>22800</v>
      </c>
      <c r="T42" s="1035">
        <f t="shared" si="32"/>
        <v>0</v>
      </c>
      <c r="U42" s="1035"/>
      <c r="V42" s="1035"/>
      <c r="W42" s="1035"/>
      <c r="X42" s="920"/>
      <c r="Y42" s="920"/>
      <c r="Z42" s="920"/>
      <c r="AA42" s="920"/>
      <c r="AB42" s="920"/>
      <c r="AC42" s="1031"/>
      <c r="AD42" s="121"/>
      <c r="AE42" s="121"/>
      <c r="AF42" s="121"/>
      <c r="AG42" s="121"/>
      <c r="AH42" s="121"/>
      <c r="AI42" s="942">
        <f t="shared" si="4"/>
        <v>110000</v>
      </c>
      <c r="AJ42" s="942">
        <f t="shared" si="5"/>
        <v>0</v>
      </c>
      <c r="AK42" s="942">
        <f t="shared" si="6"/>
        <v>87200</v>
      </c>
      <c r="AL42" s="942">
        <f t="shared" si="7"/>
        <v>0</v>
      </c>
      <c r="AM42" s="942">
        <f t="shared" si="21"/>
        <v>0</v>
      </c>
      <c r="AN42" s="942">
        <f t="shared" si="22"/>
        <v>22800</v>
      </c>
      <c r="AO42" s="942">
        <f t="shared" si="8"/>
        <v>0</v>
      </c>
      <c r="AP42" s="916"/>
    </row>
    <row r="43" spans="1:42" s="780" customFormat="1" ht="42" customHeight="1">
      <c r="A43" s="957">
        <v>1</v>
      </c>
      <c r="B43" s="1010" t="s">
        <v>289</v>
      </c>
      <c r="C43" s="950" t="s">
        <v>284</v>
      </c>
      <c r="D43" s="950" t="s">
        <v>285</v>
      </c>
      <c r="E43" s="187" t="s">
        <v>235</v>
      </c>
      <c r="F43" s="962" t="s">
        <v>290</v>
      </c>
      <c r="G43" s="1042">
        <v>41504</v>
      </c>
      <c r="H43" s="920">
        <f>SUM(I43:M43)</f>
        <v>37300</v>
      </c>
      <c r="I43" s="920"/>
      <c r="J43" s="1042">
        <v>37300</v>
      </c>
      <c r="K43" s="920"/>
      <c r="L43" s="920"/>
      <c r="M43" s="920"/>
      <c r="N43" s="920">
        <f>SUM(O43:S43)</f>
        <v>41300</v>
      </c>
      <c r="O43" s="920"/>
      <c r="P43" s="1042">
        <f>37300</f>
        <v>37300</v>
      </c>
      <c r="Q43" s="920"/>
      <c r="R43" s="920"/>
      <c r="S43" s="920">
        <f>4000</f>
        <v>4000</v>
      </c>
      <c r="T43" s="920"/>
      <c r="U43" s="920"/>
      <c r="V43" s="920"/>
      <c r="W43" s="920"/>
      <c r="X43" s="920"/>
      <c r="Y43" s="920"/>
      <c r="Z43" s="920"/>
      <c r="AA43" s="920"/>
      <c r="AB43" s="920"/>
      <c r="AC43" s="1031"/>
      <c r="AD43" s="121"/>
      <c r="AE43" s="121"/>
      <c r="AF43" s="121"/>
      <c r="AG43" s="121"/>
      <c r="AH43" s="121"/>
      <c r="AI43" s="942">
        <f t="shared" si="4"/>
        <v>4000</v>
      </c>
      <c r="AJ43" s="942">
        <f t="shared" si="5"/>
        <v>0</v>
      </c>
      <c r="AK43" s="942">
        <f t="shared" si="6"/>
        <v>0</v>
      </c>
      <c r="AL43" s="942">
        <f t="shared" si="7"/>
        <v>0</v>
      </c>
      <c r="AM43" s="942">
        <f t="shared" si="21"/>
        <v>0</v>
      </c>
      <c r="AN43" s="942">
        <f t="shared" si="22"/>
        <v>4000</v>
      </c>
      <c r="AO43" s="942">
        <f t="shared" si="8"/>
        <v>0</v>
      </c>
      <c r="AP43" s="916"/>
    </row>
    <row r="44" spans="1:42" s="780" customFormat="1" ht="42" customHeight="1">
      <c r="A44" s="959">
        <v>2</v>
      </c>
      <c r="B44" s="1001" t="s">
        <v>281</v>
      </c>
      <c r="C44" s="950" t="s">
        <v>284</v>
      </c>
      <c r="D44" s="950" t="s">
        <v>285</v>
      </c>
      <c r="E44" s="950" t="s">
        <v>223</v>
      </c>
      <c r="F44" s="950" t="s">
        <v>286</v>
      </c>
      <c r="G44" s="1043">
        <v>31203</v>
      </c>
      <c r="H44" s="920"/>
      <c r="I44" s="920"/>
      <c r="J44" s="920"/>
      <c r="K44" s="920"/>
      <c r="L44" s="920"/>
      <c r="M44" s="920"/>
      <c r="N44" s="920">
        <f t="shared" ref="N44:N46" si="33">SUM(O44:S44)</f>
        <v>31000</v>
      </c>
      <c r="O44" s="920"/>
      <c r="P44" s="1040">
        <v>25500</v>
      </c>
      <c r="Q44" s="1040"/>
      <c r="R44" s="1040">
        <v>0</v>
      </c>
      <c r="S44" s="1040">
        <v>5500</v>
      </c>
      <c r="T44" s="920"/>
      <c r="U44" s="920"/>
      <c r="V44" s="920"/>
      <c r="W44" s="920"/>
      <c r="X44" s="920"/>
      <c r="Y44" s="920"/>
      <c r="Z44" s="920"/>
      <c r="AA44" s="920"/>
      <c r="AB44" s="920"/>
      <c r="AC44" s="1031"/>
      <c r="AD44" s="121"/>
      <c r="AE44" s="121"/>
      <c r="AF44" s="121"/>
      <c r="AG44" s="121"/>
      <c r="AH44" s="121"/>
      <c r="AI44" s="942">
        <f t="shared" si="4"/>
        <v>31000</v>
      </c>
      <c r="AJ44" s="942">
        <f t="shared" si="5"/>
        <v>0</v>
      </c>
      <c r="AK44" s="942">
        <f t="shared" si="6"/>
        <v>25500</v>
      </c>
      <c r="AL44" s="942">
        <f t="shared" si="7"/>
        <v>0</v>
      </c>
      <c r="AM44" s="942">
        <f t="shared" si="21"/>
        <v>0</v>
      </c>
      <c r="AN44" s="942">
        <f t="shared" si="22"/>
        <v>5500</v>
      </c>
      <c r="AO44" s="942">
        <f t="shared" si="8"/>
        <v>0</v>
      </c>
      <c r="AP44" s="916"/>
    </row>
    <row r="45" spans="1:42" s="780" customFormat="1" ht="42" customHeight="1">
      <c r="A45" s="959">
        <v>3</v>
      </c>
      <c r="B45" s="1001" t="s">
        <v>282</v>
      </c>
      <c r="C45" s="950" t="s">
        <v>284</v>
      </c>
      <c r="D45" s="950" t="s">
        <v>285</v>
      </c>
      <c r="E45" s="950" t="s">
        <v>223</v>
      </c>
      <c r="F45" s="950" t="s">
        <v>287</v>
      </c>
      <c r="G45" s="1043">
        <v>36934</v>
      </c>
      <c r="H45" s="920"/>
      <c r="I45" s="920"/>
      <c r="J45" s="920"/>
      <c r="K45" s="920"/>
      <c r="L45" s="920"/>
      <c r="M45" s="920"/>
      <c r="N45" s="920">
        <f t="shared" si="33"/>
        <v>36500</v>
      </c>
      <c r="O45" s="920"/>
      <c r="P45" s="1040">
        <v>30000</v>
      </c>
      <c r="Q45" s="1040"/>
      <c r="R45" s="1040">
        <v>0</v>
      </c>
      <c r="S45" s="1040">
        <v>6500</v>
      </c>
      <c r="T45" s="920"/>
      <c r="U45" s="920"/>
      <c r="V45" s="920"/>
      <c r="W45" s="920"/>
      <c r="X45" s="920"/>
      <c r="Y45" s="920"/>
      <c r="Z45" s="920"/>
      <c r="AA45" s="920"/>
      <c r="AB45" s="920"/>
      <c r="AC45" s="1031"/>
      <c r="AD45" s="121"/>
      <c r="AE45" s="121"/>
      <c r="AF45" s="121"/>
      <c r="AG45" s="121"/>
      <c r="AH45" s="121"/>
      <c r="AI45" s="942">
        <f t="shared" si="4"/>
        <v>36500</v>
      </c>
      <c r="AJ45" s="942">
        <f t="shared" si="5"/>
        <v>0</v>
      </c>
      <c r="AK45" s="942">
        <f t="shared" si="6"/>
        <v>30000</v>
      </c>
      <c r="AL45" s="942">
        <f t="shared" si="7"/>
        <v>0</v>
      </c>
      <c r="AM45" s="942">
        <f t="shared" si="21"/>
        <v>0</v>
      </c>
      <c r="AN45" s="942">
        <f t="shared" si="22"/>
        <v>6500</v>
      </c>
      <c r="AO45" s="942">
        <f t="shared" si="8"/>
        <v>0</v>
      </c>
      <c r="AP45" s="916"/>
    </row>
    <row r="46" spans="1:42" s="780" customFormat="1" ht="42" customHeight="1">
      <c r="A46" s="959">
        <v>4</v>
      </c>
      <c r="B46" s="1001" t="s">
        <v>283</v>
      </c>
      <c r="C46" s="950" t="s">
        <v>284</v>
      </c>
      <c r="D46" s="950" t="s">
        <v>285</v>
      </c>
      <c r="E46" s="950" t="s">
        <v>223</v>
      </c>
      <c r="F46" s="950" t="s">
        <v>288</v>
      </c>
      <c r="G46" s="1043">
        <v>38860</v>
      </c>
      <c r="H46" s="920"/>
      <c r="I46" s="920"/>
      <c r="J46" s="920"/>
      <c r="K46" s="920"/>
      <c r="L46" s="920"/>
      <c r="M46" s="920"/>
      <c r="N46" s="920">
        <f t="shared" si="33"/>
        <v>38500</v>
      </c>
      <c r="O46" s="920"/>
      <c r="P46" s="1040">
        <v>31700</v>
      </c>
      <c r="Q46" s="1040"/>
      <c r="R46" s="1040">
        <v>0</v>
      </c>
      <c r="S46" s="1040">
        <v>6800</v>
      </c>
      <c r="T46" s="920"/>
      <c r="U46" s="920"/>
      <c r="V46" s="920"/>
      <c r="W46" s="920"/>
      <c r="X46" s="920"/>
      <c r="Y46" s="920"/>
      <c r="Z46" s="920"/>
      <c r="AA46" s="920"/>
      <c r="AB46" s="920"/>
      <c r="AC46" s="1031"/>
      <c r="AD46" s="121"/>
      <c r="AE46" s="121"/>
      <c r="AF46" s="121"/>
      <c r="AG46" s="121"/>
      <c r="AH46" s="121"/>
      <c r="AI46" s="942">
        <f t="shared" si="4"/>
        <v>38500</v>
      </c>
      <c r="AJ46" s="942">
        <f t="shared" si="5"/>
        <v>0</v>
      </c>
      <c r="AK46" s="942">
        <f t="shared" si="6"/>
        <v>31700</v>
      </c>
      <c r="AL46" s="942">
        <f t="shared" si="7"/>
        <v>0</v>
      </c>
      <c r="AM46" s="942">
        <f t="shared" si="21"/>
        <v>0</v>
      </c>
      <c r="AN46" s="942">
        <f t="shared" si="22"/>
        <v>6800</v>
      </c>
      <c r="AO46" s="942">
        <f t="shared" si="8"/>
        <v>0</v>
      </c>
      <c r="AP46" s="916"/>
    </row>
    <row r="47" spans="1:42" s="780" customFormat="1">
      <c r="A47" s="916"/>
      <c r="B47" s="1005"/>
      <c r="C47" s="953"/>
      <c r="D47" s="916"/>
      <c r="E47" s="954"/>
      <c r="F47" s="918"/>
      <c r="G47" s="920"/>
      <c r="H47" s="920"/>
      <c r="I47" s="920"/>
      <c r="J47" s="920"/>
      <c r="K47" s="920"/>
      <c r="L47" s="920"/>
      <c r="M47" s="920"/>
      <c r="N47" s="920"/>
      <c r="O47" s="920"/>
      <c r="P47" s="920"/>
      <c r="Q47" s="920"/>
      <c r="R47" s="920"/>
      <c r="S47" s="920"/>
      <c r="T47" s="920"/>
      <c r="U47" s="920"/>
      <c r="V47" s="920"/>
      <c r="W47" s="920"/>
      <c r="X47" s="920"/>
      <c r="Y47" s="920"/>
      <c r="Z47" s="920"/>
      <c r="AA47" s="920"/>
      <c r="AB47" s="920"/>
      <c r="AC47" s="1031"/>
      <c r="AD47" s="121"/>
      <c r="AE47" s="121"/>
      <c r="AF47" s="121"/>
      <c r="AG47" s="121"/>
      <c r="AH47" s="121"/>
      <c r="AI47" s="942">
        <f t="shared" si="4"/>
        <v>0</v>
      </c>
      <c r="AJ47" s="942">
        <f t="shared" si="5"/>
        <v>0</v>
      </c>
      <c r="AK47" s="942">
        <f t="shared" si="6"/>
        <v>0</v>
      </c>
      <c r="AL47" s="942">
        <f t="shared" si="7"/>
        <v>0</v>
      </c>
      <c r="AM47" s="942">
        <f t="shared" si="21"/>
        <v>0</v>
      </c>
      <c r="AN47" s="942">
        <f t="shared" si="22"/>
        <v>0</v>
      </c>
      <c r="AO47" s="942">
        <f t="shared" si="8"/>
        <v>0</v>
      </c>
      <c r="AP47" s="916"/>
    </row>
    <row r="48" spans="1:42" s="780" customFormat="1">
      <c r="A48" s="963" t="s">
        <v>10</v>
      </c>
      <c r="B48" s="1011" t="s">
        <v>16</v>
      </c>
      <c r="C48" s="953"/>
      <c r="D48" s="916"/>
      <c r="E48" s="954"/>
      <c r="F48" s="918"/>
      <c r="G48" s="942">
        <f>G49+G52</f>
        <v>2066871</v>
      </c>
      <c r="H48" s="942">
        <f t="shared" ref="H48:T48" si="34">H49+H52</f>
        <v>18700</v>
      </c>
      <c r="I48" s="942">
        <f t="shared" si="34"/>
        <v>0</v>
      </c>
      <c r="J48" s="942">
        <f t="shared" si="34"/>
        <v>18700</v>
      </c>
      <c r="K48" s="942">
        <f t="shared" si="34"/>
        <v>0</v>
      </c>
      <c r="L48" s="942">
        <f t="shared" si="34"/>
        <v>0</v>
      </c>
      <c r="M48" s="942">
        <f t="shared" si="34"/>
        <v>0</v>
      </c>
      <c r="N48" s="942">
        <f t="shared" si="34"/>
        <v>178054</v>
      </c>
      <c r="O48" s="942">
        <f t="shared" si="34"/>
        <v>0</v>
      </c>
      <c r="P48" s="942">
        <f t="shared" si="34"/>
        <v>18700</v>
      </c>
      <c r="Q48" s="942">
        <f t="shared" si="34"/>
        <v>0</v>
      </c>
      <c r="R48" s="942">
        <f t="shared" si="34"/>
        <v>0</v>
      </c>
      <c r="S48" s="942">
        <f t="shared" si="34"/>
        <v>159354</v>
      </c>
      <c r="T48" s="942">
        <f t="shared" si="34"/>
        <v>0</v>
      </c>
      <c r="U48" s="942"/>
      <c r="V48" s="942"/>
      <c r="W48" s="942"/>
      <c r="X48" s="920"/>
      <c r="Y48" s="920"/>
      <c r="Z48" s="920"/>
      <c r="AA48" s="920"/>
      <c r="AB48" s="920"/>
      <c r="AC48" s="1031"/>
      <c r="AD48" s="121"/>
      <c r="AE48" s="121"/>
      <c r="AF48" s="121"/>
      <c r="AG48" s="121"/>
      <c r="AH48" s="121"/>
      <c r="AI48" s="942">
        <f t="shared" si="4"/>
        <v>159354</v>
      </c>
      <c r="AJ48" s="942">
        <f t="shared" si="5"/>
        <v>0</v>
      </c>
      <c r="AK48" s="942">
        <f t="shared" si="6"/>
        <v>0</v>
      </c>
      <c r="AL48" s="942">
        <f t="shared" si="7"/>
        <v>0</v>
      </c>
      <c r="AM48" s="942">
        <f t="shared" si="21"/>
        <v>0</v>
      </c>
      <c r="AN48" s="942">
        <f t="shared" si="22"/>
        <v>159354</v>
      </c>
      <c r="AO48" s="942">
        <f t="shared" si="8"/>
        <v>0</v>
      </c>
      <c r="AP48" s="916"/>
    </row>
    <row r="49" spans="1:42" s="780" customFormat="1" ht="31.5">
      <c r="A49" s="964" t="s">
        <v>33</v>
      </c>
      <c r="B49" s="1007" t="s">
        <v>216</v>
      </c>
      <c r="C49" s="953"/>
      <c r="D49" s="916"/>
      <c r="E49" s="954"/>
      <c r="F49" s="918"/>
      <c r="G49" s="1035">
        <f>G50</f>
        <v>1724105</v>
      </c>
      <c r="H49" s="1035">
        <f t="shared" ref="H49:T50" si="35">H50</f>
        <v>0</v>
      </c>
      <c r="I49" s="1035">
        <f t="shared" si="35"/>
        <v>0</v>
      </c>
      <c r="J49" s="1035">
        <f t="shared" si="35"/>
        <v>0</v>
      </c>
      <c r="K49" s="1035">
        <f t="shared" si="35"/>
        <v>0</v>
      </c>
      <c r="L49" s="1035">
        <f t="shared" si="35"/>
        <v>0</v>
      </c>
      <c r="M49" s="1035">
        <f t="shared" si="35"/>
        <v>0</v>
      </c>
      <c r="N49" s="1035">
        <f t="shared" si="35"/>
        <v>159354</v>
      </c>
      <c r="O49" s="1035">
        <f t="shared" si="35"/>
        <v>0</v>
      </c>
      <c r="P49" s="1035">
        <f t="shared" si="35"/>
        <v>0</v>
      </c>
      <c r="Q49" s="1035">
        <f t="shared" si="35"/>
        <v>0</v>
      </c>
      <c r="R49" s="1035">
        <f t="shared" si="35"/>
        <v>0</v>
      </c>
      <c r="S49" s="1035">
        <f t="shared" si="35"/>
        <v>159354</v>
      </c>
      <c r="T49" s="1035">
        <f t="shared" si="35"/>
        <v>0</v>
      </c>
      <c r="U49" s="1035"/>
      <c r="V49" s="1035"/>
      <c r="W49" s="1035"/>
      <c r="X49" s="920"/>
      <c r="Y49" s="920"/>
      <c r="Z49" s="920"/>
      <c r="AA49" s="920"/>
      <c r="AB49" s="920"/>
      <c r="AC49" s="1031"/>
      <c r="AD49" s="121"/>
      <c r="AE49" s="121"/>
      <c r="AF49" s="121"/>
      <c r="AG49" s="121"/>
      <c r="AH49" s="121"/>
      <c r="AI49" s="942">
        <f t="shared" si="4"/>
        <v>159354</v>
      </c>
      <c r="AJ49" s="942">
        <f t="shared" si="5"/>
        <v>0</v>
      </c>
      <c r="AK49" s="942">
        <f t="shared" si="6"/>
        <v>0</v>
      </c>
      <c r="AL49" s="942">
        <f t="shared" si="7"/>
        <v>0</v>
      </c>
      <c r="AM49" s="942">
        <f t="shared" si="21"/>
        <v>0</v>
      </c>
      <c r="AN49" s="942">
        <f t="shared" si="22"/>
        <v>159354</v>
      </c>
      <c r="AO49" s="942">
        <f t="shared" si="8"/>
        <v>0</v>
      </c>
      <c r="AP49" s="916"/>
    </row>
    <row r="50" spans="1:42" s="780" customFormat="1">
      <c r="A50" s="964"/>
      <c r="B50" s="1007" t="s">
        <v>173</v>
      </c>
      <c r="C50" s="953"/>
      <c r="D50" s="916"/>
      <c r="E50" s="954"/>
      <c r="F50" s="918"/>
      <c r="G50" s="1035">
        <f>G51</f>
        <v>1724105</v>
      </c>
      <c r="H50" s="1035">
        <f t="shared" si="35"/>
        <v>0</v>
      </c>
      <c r="I50" s="1035">
        <f t="shared" si="35"/>
        <v>0</v>
      </c>
      <c r="J50" s="1035">
        <f t="shared" si="35"/>
        <v>0</v>
      </c>
      <c r="K50" s="1035">
        <f t="shared" si="35"/>
        <v>0</v>
      </c>
      <c r="L50" s="1035">
        <f t="shared" si="35"/>
        <v>0</v>
      </c>
      <c r="M50" s="1035">
        <f t="shared" si="35"/>
        <v>0</v>
      </c>
      <c r="N50" s="1035">
        <f t="shared" si="35"/>
        <v>159354</v>
      </c>
      <c r="O50" s="1035">
        <f t="shared" si="35"/>
        <v>0</v>
      </c>
      <c r="P50" s="1035">
        <f t="shared" si="35"/>
        <v>0</v>
      </c>
      <c r="Q50" s="1035">
        <f t="shared" si="35"/>
        <v>0</v>
      </c>
      <c r="R50" s="1035">
        <f t="shared" si="35"/>
        <v>0</v>
      </c>
      <c r="S50" s="1035">
        <f t="shared" si="35"/>
        <v>159354</v>
      </c>
      <c r="T50" s="1035">
        <f t="shared" si="35"/>
        <v>0</v>
      </c>
      <c r="U50" s="1035"/>
      <c r="V50" s="1035"/>
      <c r="W50" s="1035"/>
      <c r="X50" s="920"/>
      <c r="Y50" s="920"/>
      <c r="Z50" s="920"/>
      <c r="AA50" s="920"/>
      <c r="AB50" s="920"/>
      <c r="AC50" s="1031"/>
      <c r="AD50" s="121"/>
      <c r="AE50" s="121"/>
      <c r="AF50" s="121"/>
      <c r="AG50" s="121"/>
      <c r="AH50" s="121"/>
      <c r="AI50" s="942">
        <f t="shared" si="4"/>
        <v>159354</v>
      </c>
      <c r="AJ50" s="942">
        <f t="shared" si="5"/>
        <v>0</v>
      </c>
      <c r="AK50" s="942">
        <f t="shared" si="6"/>
        <v>0</v>
      </c>
      <c r="AL50" s="942">
        <f t="shared" si="7"/>
        <v>0</v>
      </c>
      <c r="AM50" s="942">
        <f t="shared" si="21"/>
        <v>0</v>
      </c>
      <c r="AN50" s="942">
        <f t="shared" si="22"/>
        <v>159354</v>
      </c>
      <c r="AO50" s="942">
        <f t="shared" si="8"/>
        <v>0</v>
      </c>
      <c r="AP50" s="916"/>
    </row>
    <row r="51" spans="1:42" s="780" customFormat="1" ht="78.75">
      <c r="A51" s="959">
        <f>A47+1</f>
        <v>1</v>
      </c>
      <c r="B51" s="995" t="s">
        <v>277</v>
      </c>
      <c r="C51" s="965" t="s">
        <v>92</v>
      </c>
      <c r="D51" s="959" t="s">
        <v>162</v>
      </c>
      <c r="E51" s="950" t="s">
        <v>278</v>
      </c>
      <c r="F51" s="966" t="s">
        <v>279</v>
      </c>
      <c r="G51" s="1044">
        <v>1724105</v>
      </c>
      <c r="H51" s="920"/>
      <c r="I51" s="920"/>
      <c r="J51" s="920"/>
      <c r="K51" s="920"/>
      <c r="L51" s="920"/>
      <c r="M51" s="920"/>
      <c r="N51" s="920">
        <f t="shared" ref="N51" si="36">SUM(O51:S51)</f>
        <v>159354</v>
      </c>
      <c r="O51" s="920"/>
      <c r="P51" s="1040"/>
      <c r="Q51" s="920"/>
      <c r="R51" s="920"/>
      <c r="S51" s="1040">
        <v>159354</v>
      </c>
      <c r="T51" s="920"/>
      <c r="U51" s="920"/>
      <c r="V51" s="920"/>
      <c r="W51" s="920"/>
      <c r="X51" s="920"/>
      <c r="Y51" s="920"/>
      <c r="Z51" s="920"/>
      <c r="AA51" s="920"/>
      <c r="AB51" s="920"/>
      <c r="AC51" s="1031"/>
      <c r="AD51" s="121"/>
      <c r="AE51" s="121"/>
      <c r="AF51" s="121"/>
      <c r="AG51" s="121"/>
      <c r="AH51" s="121"/>
      <c r="AI51" s="942">
        <f t="shared" si="4"/>
        <v>159354</v>
      </c>
      <c r="AJ51" s="942">
        <f t="shared" si="5"/>
        <v>0</v>
      </c>
      <c r="AK51" s="942">
        <f t="shared" si="6"/>
        <v>0</v>
      </c>
      <c r="AL51" s="942">
        <f t="shared" si="7"/>
        <v>0</v>
      </c>
      <c r="AM51" s="942">
        <f t="shared" si="21"/>
        <v>0</v>
      </c>
      <c r="AN51" s="942">
        <f t="shared" si="22"/>
        <v>159354</v>
      </c>
      <c r="AO51" s="942">
        <f t="shared" si="8"/>
        <v>0</v>
      </c>
      <c r="AP51" s="916"/>
    </row>
    <row r="52" spans="1:42" s="780" customFormat="1">
      <c r="A52" s="944" t="s">
        <v>34</v>
      </c>
      <c r="B52" s="1012" t="s">
        <v>30</v>
      </c>
      <c r="C52" s="953"/>
      <c r="D52" s="916"/>
      <c r="E52" s="954"/>
      <c r="F52" s="918"/>
      <c r="G52" s="942">
        <f>G53</f>
        <v>342766</v>
      </c>
      <c r="H52" s="942">
        <f t="shared" ref="H52:T52" si="37">H53</f>
        <v>18700</v>
      </c>
      <c r="I52" s="942">
        <f t="shared" si="37"/>
        <v>0</v>
      </c>
      <c r="J52" s="942">
        <f t="shared" si="37"/>
        <v>18700</v>
      </c>
      <c r="K52" s="942">
        <f t="shared" si="37"/>
        <v>0</v>
      </c>
      <c r="L52" s="942">
        <f t="shared" si="37"/>
        <v>0</v>
      </c>
      <c r="M52" s="942">
        <f t="shared" si="37"/>
        <v>0</v>
      </c>
      <c r="N52" s="942">
        <f t="shared" si="37"/>
        <v>18700</v>
      </c>
      <c r="O52" s="942">
        <f t="shared" si="37"/>
        <v>0</v>
      </c>
      <c r="P52" s="942">
        <f t="shared" si="37"/>
        <v>18700</v>
      </c>
      <c r="Q52" s="942">
        <f t="shared" si="37"/>
        <v>0</v>
      </c>
      <c r="R52" s="942">
        <f t="shared" si="37"/>
        <v>0</v>
      </c>
      <c r="S52" s="942">
        <f t="shared" si="37"/>
        <v>0</v>
      </c>
      <c r="T52" s="942">
        <f t="shared" si="37"/>
        <v>0</v>
      </c>
      <c r="U52" s="942"/>
      <c r="V52" s="942"/>
      <c r="W52" s="942"/>
      <c r="X52" s="920"/>
      <c r="Y52" s="920"/>
      <c r="Z52" s="920"/>
      <c r="AA52" s="920"/>
      <c r="AB52" s="920"/>
      <c r="AC52" s="1031"/>
      <c r="AD52" s="121"/>
      <c r="AE52" s="121"/>
      <c r="AF52" s="121"/>
      <c r="AG52" s="121"/>
      <c r="AH52" s="121"/>
      <c r="AI52" s="942">
        <f t="shared" si="4"/>
        <v>0</v>
      </c>
      <c r="AJ52" s="942">
        <f t="shared" si="5"/>
        <v>0</v>
      </c>
      <c r="AK52" s="942">
        <f t="shared" si="6"/>
        <v>0</v>
      </c>
      <c r="AL52" s="942">
        <f t="shared" si="7"/>
        <v>0</v>
      </c>
      <c r="AM52" s="942">
        <f t="shared" si="21"/>
        <v>0</v>
      </c>
      <c r="AN52" s="942">
        <f t="shared" si="22"/>
        <v>0</v>
      </c>
      <c r="AO52" s="942">
        <f t="shared" si="8"/>
        <v>0</v>
      </c>
      <c r="AP52" s="916"/>
    </row>
    <row r="53" spans="1:42" s="777" customFormat="1">
      <c r="A53" s="947"/>
      <c r="B53" s="1007" t="s">
        <v>28</v>
      </c>
      <c r="C53" s="967"/>
      <c r="D53" s="947"/>
      <c r="E53" s="968"/>
      <c r="F53" s="948"/>
      <c r="G53" s="1035">
        <f>SUM(G54:G56)</f>
        <v>342766</v>
      </c>
      <c r="H53" s="1035">
        <f t="shared" ref="H53:T53" si="38">SUM(H54:H56)</f>
        <v>18700</v>
      </c>
      <c r="I53" s="1035">
        <f t="shared" si="38"/>
        <v>0</v>
      </c>
      <c r="J53" s="1035">
        <f t="shared" si="38"/>
        <v>18700</v>
      </c>
      <c r="K53" s="1035">
        <f t="shared" si="38"/>
        <v>0</v>
      </c>
      <c r="L53" s="1035">
        <f t="shared" si="38"/>
        <v>0</v>
      </c>
      <c r="M53" s="1035">
        <f t="shared" si="38"/>
        <v>0</v>
      </c>
      <c r="N53" s="1035">
        <f t="shared" si="38"/>
        <v>18700</v>
      </c>
      <c r="O53" s="1035">
        <f t="shared" si="38"/>
        <v>0</v>
      </c>
      <c r="P53" s="1035">
        <f t="shared" si="38"/>
        <v>18700</v>
      </c>
      <c r="Q53" s="1035">
        <f t="shared" si="38"/>
        <v>0</v>
      </c>
      <c r="R53" s="1035">
        <f t="shared" si="38"/>
        <v>0</v>
      </c>
      <c r="S53" s="1035">
        <f t="shared" si="38"/>
        <v>0</v>
      </c>
      <c r="T53" s="1035">
        <f t="shared" si="38"/>
        <v>0</v>
      </c>
      <c r="U53" s="1035"/>
      <c r="V53" s="1035"/>
      <c r="W53" s="1035"/>
      <c r="X53" s="1033"/>
      <c r="Y53" s="1033"/>
      <c r="Z53" s="1033"/>
      <c r="AA53" s="1033"/>
      <c r="AB53" s="1033"/>
      <c r="AC53" s="1034"/>
      <c r="AD53" s="943"/>
      <c r="AE53" s="943"/>
      <c r="AF53" s="943"/>
      <c r="AG53" s="943"/>
      <c r="AH53" s="943"/>
      <c r="AI53" s="942">
        <f t="shared" si="4"/>
        <v>0</v>
      </c>
      <c r="AJ53" s="942">
        <f t="shared" si="5"/>
        <v>0</v>
      </c>
      <c r="AK53" s="942">
        <f t="shared" si="6"/>
        <v>0</v>
      </c>
      <c r="AL53" s="942">
        <f t="shared" si="7"/>
        <v>0</v>
      </c>
      <c r="AM53" s="942">
        <f t="shared" si="21"/>
        <v>0</v>
      </c>
      <c r="AN53" s="942">
        <f t="shared" si="22"/>
        <v>0</v>
      </c>
      <c r="AO53" s="942">
        <f t="shared" si="8"/>
        <v>0</v>
      </c>
      <c r="AP53" s="947"/>
    </row>
    <row r="54" spans="1:42" s="780" customFormat="1" ht="90.75" customHeight="1">
      <c r="A54" s="916">
        <v>1</v>
      </c>
      <c r="B54" s="1001" t="s">
        <v>171</v>
      </c>
      <c r="C54" s="950" t="s">
        <v>428</v>
      </c>
      <c r="D54" s="950" t="s">
        <v>429</v>
      </c>
      <c r="E54" s="969" t="s">
        <v>172</v>
      </c>
      <c r="F54" s="950" t="s">
        <v>170</v>
      </c>
      <c r="G54" s="1040">
        <v>171383</v>
      </c>
      <c r="H54" s="920">
        <f>I54+J54+K54+L54+M54</f>
        <v>0</v>
      </c>
      <c r="I54" s="920"/>
      <c r="J54" s="920"/>
      <c r="K54" s="920"/>
      <c r="L54" s="920"/>
      <c r="M54" s="920"/>
      <c r="N54" s="920">
        <f t="shared" ref="N54:N56" si="39">SUM(O54:S54)</f>
        <v>18700</v>
      </c>
      <c r="O54" s="920"/>
      <c r="P54" s="920">
        <v>18700</v>
      </c>
      <c r="Q54" s="920"/>
      <c r="R54" s="920"/>
      <c r="S54" s="920"/>
      <c r="T54" s="920"/>
      <c r="U54" s="920"/>
      <c r="V54" s="920"/>
      <c r="W54" s="920"/>
      <c r="X54" s="920"/>
      <c r="Y54" s="920"/>
      <c r="Z54" s="920"/>
      <c r="AA54" s="920"/>
      <c r="AB54" s="920"/>
      <c r="AC54" s="1031"/>
      <c r="AD54" s="121"/>
      <c r="AE54" s="121"/>
      <c r="AF54" s="121"/>
      <c r="AG54" s="121"/>
      <c r="AH54" s="121"/>
      <c r="AI54" s="942">
        <f t="shared" si="4"/>
        <v>18700</v>
      </c>
      <c r="AJ54" s="942">
        <f t="shared" si="5"/>
        <v>0</v>
      </c>
      <c r="AK54" s="942">
        <f t="shared" si="6"/>
        <v>18700</v>
      </c>
      <c r="AL54" s="942">
        <f t="shared" si="7"/>
        <v>0</v>
      </c>
      <c r="AM54" s="942">
        <f t="shared" si="21"/>
        <v>0</v>
      </c>
      <c r="AN54" s="942">
        <f t="shared" si="22"/>
        <v>0</v>
      </c>
      <c r="AO54" s="942">
        <f t="shared" si="8"/>
        <v>0</v>
      </c>
      <c r="AP54" s="916"/>
    </row>
    <row r="55" spans="1:42" s="780" customFormat="1" ht="78.75">
      <c r="A55" s="916">
        <v>2</v>
      </c>
      <c r="B55" s="1001" t="s">
        <v>372</v>
      </c>
      <c r="C55" s="950" t="s">
        <v>428</v>
      </c>
      <c r="D55" s="950" t="s">
        <v>429</v>
      </c>
      <c r="E55" s="969" t="s">
        <v>172</v>
      </c>
      <c r="F55" s="950" t="s">
        <v>373</v>
      </c>
      <c r="G55" s="1040">
        <v>74475</v>
      </c>
      <c r="H55" s="920">
        <f>I55+J55+K55+L55+M55</f>
        <v>3000</v>
      </c>
      <c r="I55" s="920"/>
      <c r="J55" s="1044">
        <v>3000</v>
      </c>
      <c r="K55" s="920"/>
      <c r="L55" s="920"/>
      <c r="M55" s="920"/>
      <c r="N55" s="920">
        <f t="shared" si="39"/>
        <v>0</v>
      </c>
      <c r="O55" s="920"/>
      <c r="P55" s="920"/>
      <c r="Q55" s="920"/>
      <c r="R55" s="920"/>
      <c r="S55" s="920"/>
      <c r="T55" s="920"/>
      <c r="U55" s="920"/>
      <c r="V55" s="920"/>
      <c r="W55" s="920"/>
      <c r="X55" s="920"/>
      <c r="Y55" s="920"/>
      <c r="Z55" s="920"/>
      <c r="AA55" s="920"/>
      <c r="AB55" s="920"/>
      <c r="AC55" s="1031"/>
      <c r="AD55" s="121"/>
      <c r="AE55" s="121"/>
      <c r="AF55" s="121"/>
      <c r="AG55" s="121"/>
      <c r="AH55" s="121"/>
      <c r="AI55" s="942">
        <f t="shared" si="4"/>
        <v>-3000</v>
      </c>
      <c r="AJ55" s="942">
        <f t="shared" si="5"/>
        <v>0</v>
      </c>
      <c r="AK55" s="942">
        <f t="shared" si="6"/>
        <v>-3000</v>
      </c>
      <c r="AL55" s="942">
        <f t="shared" si="7"/>
        <v>0</v>
      </c>
      <c r="AM55" s="942">
        <f t="shared" si="21"/>
        <v>0</v>
      </c>
      <c r="AN55" s="942">
        <f t="shared" si="22"/>
        <v>0</v>
      </c>
      <c r="AO55" s="942">
        <f t="shared" si="8"/>
        <v>0</v>
      </c>
      <c r="AP55" s="916"/>
    </row>
    <row r="56" spans="1:42" s="780" customFormat="1" ht="78.75">
      <c r="A56" s="916">
        <v>3</v>
      </c>
      <c r="B56" s="1001" t="s">
        <v>374</v>
      </c>
      <c r="C56" s="950" t="s">
        <v>428</v>
      </c>
      <c r="D56" s="950" t="s">
        <v>429</v>
      </c>
      <c r="E56" s="969" t="s">
        <v>172</v>
      </c>
      <c r="F56" s="950" t="s">
        <v>375</v>
      </c>
      <c r="G56" s="1040">
        <v>96908</v>
      </c>
      <c r="H56" s="920">
        <f>I56+J56+K56+L56+M56</f>
        <v>15700</v>
      </c>
      <c r="I56" s="920"/>
      <c r="J56" s="1044">
        <v>15700</v>
      </c>
      <c r="K56" s="920"/>
      <c r="L56" s="920"/>
      <c r="M56" s="920"/>
      <c r="N56" s="920">
        <f t="shared" si="39"/>
        <v>0</v>
      </c>
      <c r="O56" s="920"/>
      <c r="P56" s="920"/>
      <c r="Q56" s="920"/>
      <c r="R56" s="920"/>
      <c r="S56" s="920"/>
      <c r="T56" s="920"/>
      <c r="U56" s="920"/>
      <c r="V56" s="920"/>
      <c r="W56" s="920"/>
      <c r="X56" s="920"/>
      <c r="Y56" s="920"/>
      <c r="Z56" s="920"/>
      <c r="AA56" s="920"/>
      <c r="AB56" s="920"/>
      <c r="AC56" s="1031"/>
      <c r="AD56" s="121"/>
      <c r="AE56" s="121"/>
      <c r="AF56" s="121"/>
      <c r="AG56" s="121"/>
      <c r="AH56" s="121"/>
      <c r="AI56" s="942">
        <f t="shared" si="4"/>
        <v>-15700</v>
      </c>
      <c r="AJ56" s="942">
        <f t="shared" si="5"/>
        <v>0</v>
      </c>
      <c r="AK56" s="942">
        <f t="shared" si="6"/>
        <v>-15700</v>
      </c>
      <c r="AL56" s="942">
        <f t="shared" si="7"/>
        <v>0</v>
      </c>
      <c r="AM56" s="942">
        <f t="shared" si="21"/>
        <v>0</v>
      </c>
      <c r="AN56" s="942">
        <f t="shared" si="22"/>
        <v>0</v>
      </c>
      <c r="AO56" s="942">
        <f t="shared" si="8"/>
        <v>0</v>
      </c>
      <c r="AP56" s="916"/>
    </row>
    <row r="57" spans="1:42" s="780" customFormat="1">
      <c r="A57" s="916"/>
      <c r="B57" s="1005"/>
      <c r="C57" s="953"/>
      <c r="D57" s="916"/>
      <c r="E57" s="954"/>
      <c r="F57" s="918"/>
      <c r="G57" s="920"/>
      <c r="H57" s="920"/>
      <c r="I57" s="920"/>
      <c r="J57" s="920"/>
      <c r="K57" s="920"/>
      <c r="L57" s="920"/>
      <c r="M57" s="920"/>
      <c r="N57" s="920"/>
      <c r="O57" s="920"/>
      <c r="P57" s="920"/>
      <c r="Q57" s="920"/>
      <c r="R57" s="920"/>
      <c r="S57" s="920"/>
      <c r="T57" s="920"/>
      <c r="U57" s="920"/>
      <c r="V57" s="920"/>
      <c r="W57" s="920"/>
      <c r="X57" s="920"/>
      <c r="Y57" s="920"/>
      <c r="Z57" s="920"/>
      <c r="AA57" s="920"/>
      <c r="AB57" s="920"/>
      <c r="AC57" s="1031"/>
      <c r="AD57" s="121"/>
      <c r="AE57" s="121"/>
      <c r="AF57" s="121"/>
      <c r="AG57" s="121"/>
      <c r="AH57" s="121"/>
      <c r="AI57" s="942">
        <f t="shared" si="4"/>
        <v>0</v>
      </c>
      <c r="AJ57" s="942">
        <f t="shared" si="5"/>
        <v>0</v>
      </c>
      <c r="AK57" s="942">
        <f t="shared" si="6"/>
        <v>0</v>
      </c>
      <c r="AL57" s="942">
        <f t="shared" si="7"/>
        <v>0</v>
      </c>
      <c r="AM57" s="942">
        <f t="shared" si="21"/>
        <v>0</v>
      </c>
      <c r="AN57" s="942">
        <f t="shared" si="22"/>
        <v>0</v>
      </c>
      <c r="AO57" s="942">
        <f t="shared" si="8"/>
        <v>0</v>
      </c>
      <c r="AP57" s="916"/>
    </row>
    <row r="58" spans="1:42" s="780" customFormat="1">
      <c r="A58" s="944" t="s">
        <v>9</v>
      </c>
      <c r="B58" s="1013" t="s">
        <v>57</v>
      </c>
      <c r="C58" s="918"/>
      <c r="D58" s="918"/>
      <c r="E58" s="918"/>
      <c r="F58" s="918"/>
      <c r="G58" s="942">
        <f>G59</f>
        <v>1354263</v>
      </c>
      <c r="H58" s="942">
        <f t="shared" ref="H58:T58" si="40">H59</f>
        <v>0</v>
      </c>
      <c r="I58" s="942">
        <f t="shared" si="40"/>
        <v>0</v>
      </c>
      <c r="J58" s="942">
        <f t="shared" si="40"/>
        <v>0</v>
      </c>
      <c r="K58" s="942">
        <f t="shared" si="40"/>
        <v>0</v>
      </c>
      <c r="L58" s="942">
        <f t="shared" si="40"/>
        <v>0</v>
      </c>
      <c r="M58" s="942">
        <f t="shared" si="40"/>
        <v>0</v>
      </c>
      <c r="N58" s="942">
        <f t="shared" si="40"/>
        <v>479200</v>
      </c>
      <c r="O58" s="942">
        <f t="shared" si="40"/>
        <v>0</v>
      </c>
      <c r="P58" s="942">
        <f t="shared" si="40"/>
        <v>0</v>
      </c>
      <c r="Q58" s="942">
        <f t="shared" si="40"/>
        <v>400000</v>
      </c>
      <c r="R58" s="942">
        <f t="shared" si="40"/>
        <v>0</v>
      </c>
      <c r="S58" s="942">
        <f t="shared" si="40"/>
        <v>79200</v>
      </c>
      <c r="T58" s="942">
        <f t="shared" si="40"/>
        <v>0</v>
      </c>
      <c r="U58" s="942"/>
      <c r="V58" s="942"/>
      <c r="W58" s="942"/>
      <c r="X58" s="920"/>
      <c r="Y58" s="920"/>
      <c r="Z58" s="920"/>
      <c r="AA58" s="920"/>
      <c r="AB58" s="920"/>
      <c r="AC58" s="1045"/>
      <c r="AD58" s="121"/>
      <c r="AE58" s="121"/>
      <c r="AF58" s="121"/>
      <c r="AG58" s="121"/>
      <c r="AH58" s="121"/>
      <c r="AI58" s="942">
        <f t="shared" si="4"/>
        <v>479200</v>
      </c>
      <c r="AJ58" s="942">
        <f t="shared" si="5"/>
        <v>0</v>
      </c>
      <c r="AK58" s="942">
        <f t="shared" si="6"/>
        <v>0</v>
      </c>
      <c r="AL58" s="942">
        <f t="shared" si="7"/>
        <v>400000</v>
      </c>
      <c r="AM58" s="942">
        <f t="shared" si="21"/>
        <v>0</v>
      </c>
      <c r="AN58" s="942">
        <f t="shared" si="22"/>
        <v>79200</v>
      </c>
      <c r="AO58" s="942">
        <f t="shared" si="8"/>
        <v>0</v>
      </c>
      <c r="AP58" s="916"/>
    </row>
    <row r="59" spans="1:42" s="780" customFormat="1">
      <c r="A59" s="951" t="s">
        <v>33</v>
      </c>
      <c r="B59" s="1014" t="s">
        <v>32</v>
      </c>
      <c r="C59" s="918"/>
      <c r="D59" s="918"/>
      <c r="E59" s="918"/>
      <c r="F59" s="918"/>
      <c r="G59" s="1035">
        <f>G60+G64</f>
        <v>1354263</v>
      </c>
      <c r="H59" s="1035">
        <f t="shared" ref="H59:T59" si="41">H60+H64</f>
        <v>0</v>
      </c>
      <c r="I59" s="1035">
        <f t="shared" si="41"/>
        <v>0</v>
      </c>
      <c r="J59" s="1035">
        <f t="shared" si="41"/>
        <v>0</v>
      </c>
      <c r="K59" s="1035">
        <f t="shared" si="41"/>
        <v>0</v>
      </c>
      <c r="L59" s="1035">
        <f t="shared" si="41"/>
        <v>0</v>
      </c>
      <c r="M59" s="1035">
        <f t="shared" si="41"/>
        <v>0</v>
      </c>
      <c r="N59" s="1035">
        <f t="shared" si="41"/>
        <v>479200</v>
      </c>
      <c r="O59" s="1035">
        <f t="shared" si="41"/>
        <v>0</v>
      </c>
      <c r="P59" s="1035">
        <f t="shared" si="41"/>
        <v>0</v>
      </c>
      <c r="Q59" s="1035">
        <f t="shared" si="41"/>
        <v>400000</v>
      </c>
      <c r="R59" s="1035">
        <f t="shared" si="41"/>
        <v>0</v>
      </c>
      <c r="S59" s="1035">
        <f t="shared" si="41"/>
        <v>79200</v>
      </c>
      <c r="T59" s="1035">
        <f t="shared" si="41"/>
        <v>0</v>
      </c>
      <c r="U59" s="1035"/>
      <c r="V59" s="1035"/>
      <c r="W59" s="1035"/>
      <c r="X59" s="920"/>
      <c r="Y59" s="920"/>
      <c r="Z59" s="920"/>
      <c r="AA59" s="920"/>
      <c r="AB59" s="920"/>
      <c r="AC59" s="1045"/>
      <c r="AD59" s="121"/>
      <c r="AE59" s="121"/>
      <c r="AF59" s="121"/>
      <c r="AG59" s="121"/>
      <c r="AH59" s="121"/>
      <c r="AI59" s="942">
        <f t="shared" si="4"/>
        <v>479200</v>
      </c>
      <c r="AJ59" s="942">
        <f t="shared" si="5"/>
        <v>0</v>
      </c>
      <c r="AK59" s="942">
        <f t="shared" si="6"/>
        <v>0</v>
      </c>
      <c r="AL59" s="942">
        <f t="shared" si="7"/>
        <v>400000</v>
      </c>
      <c r="AM59" s="942">
        <f t="shared" si="21"/>
        <v>0</v>
      </c>
      <c r="AN59" s="942">
        <f t="shared" si="22"/>
        <v>79200</v>
      </c>
      <c r="AO59" s="942">
        <f t="shared" si="8"/>
        <v>0</v>
      </c>
      <c r="AP59" s="916"/>
    </row>
    <row r="60" spans="1:42" s="780" customFormat="1" ht="31.5">
      <c r="A60" s="951" t="s">
        <v>438</v>
      </c>
      <c r="B60" s="1009" t="s">
        <v>216</v>
      </c>
      <c r="C60" s="918"/>
      <c r="D60" s="918"/>
      <c r="E60" s="918"/>
      <c r="F60" s="918"/>
      <c r="G60" s="1035">
        <f>G61</f>
        <v>558367</v>
      </c>
      <c r="H60" s="1035">
        <f t="shared" ref="H60:T60" si="42">H61</f>
        <v>0</v>
      </c>
      <c r="I60" s="1035">
        <f t="shared" si="42"/>
        <v>0</v>
      </c>
      <c r="J60" s="1035">
        <f t="shared" si="42"/>
        <v>0</v>
      </c>
      <c r="K60" s="1035">
        <f t="shared" si="42"/>
        <v>0</v>
      </c>
      <c r="L60" s="1035">
        <f t="shared" si="42"/>
        <v>0</v>
      </c>
      <c r="M60" s="1035">
        <f t="shared" si="42"/>
        <v>0</v>
      </c>
      <c r="N60" s="1035">
        <f t="shared" si="42"/>
        <v>79200</v>
      </c>
      <c r="O60" s="1035">
        <f t="shared" si="42"/>
        <v>0</v>
      </c>
      <c r="P60" s="1035">
        <f t="shared" si="42"/>
        <v>0</v>
      </c>
      <c r="Q60" s="1035">
        <f t="shared" si="42"/>
        <v>0</v>
      </c>
      <c r="R60" s="1035">
        <f t="shared" si="42"/>
        <v>0</v>
      </c>
      <c r="S60" s="1035">
        <f t="shared" si="42"/>
        <v>79200</v>
      </c>
      <c r="T60" s="1035">
        <f t="shared" si="42"/>
        <v>0</v>
      </c>
      <c r="U60" s="1035"/>
      <c r="V60" s="1035"/>
      <c r="W60" s="1035"/>
      <c r="X60" s="920"/>
      <c r="Y60" s="920"/>
      <c r="Z60" s="920"/>
      <c r="AA60" s="920"/>
      <c r="AB60" s="920"/>
      <c r="AC60" s="1045"/>
      <c r="AD60" s="121"/>
      <c r="AE60" s="121"/>
      <c r="AF60" s="121"/>
      <c r="AG60" s="121"/>
      <c r="AH60" s="121"/>
      <c r="AI60" s="942">
        <f t="shared" si="4"/>
        <v>79200</v>
      </c>
      <c r="AJ60" s="942">
        <f t="shared" si="5"/>
        <v>0</v>
      </c>
      <c r="AK60" s="942">
        <f t="shared" si="6"/>
        <v>0</v>
      </c>
      <c r="AL60" s="942">
        <f t="shared" si="7"/>
        <v>0</v>
      </c>
      <c r="AM60" s="942">
        <f t="shared" si="21"/>
        <v>0</v>
      </c>
      <c r="AN60" s="942">
        <f t="shared" si="22"/>
        <v>79200</v>
      </c>
      <c r="AO60" s="942">
        <f t="shared" si="8"/>
        <v>0</v>
      </c>
      <c r="AP60" s="916"/>
    </row>
    <row r="61" spans="1:42" s="780" customFormat="1">
      <c r="A61" s="951"/>
      <c r="B61" s="1009" t="s">
        <v>28</v>
      </c>
      <c r="C61" s="918"/>
      <c r="D61" s="918"/>
      <c r="E61" s="918"/>
      <c r="F61" s="918"/>
      <c r="G61" s="1035">
        <f>G62+G63</f>
        <v>558367</v>
      </c>
      <c r="H61" s="1035">
        <f t="shared" ref="H61:T61" si="43">H62+H63</f>
        <v>0</v>
      </c>
      <c r="I61" s="1035">
        <f t="shared" si="43"/>
        <v>0</v>
      </c>
      <c r="J61" s="1035">
        <f t="shared" si="43"/>
        <v>0</v>
      </c>
      <c r="K61" s="1035">
        <f t="shared" si="43"/>
        <v>0</v>
      </c>
      <c r="L61" s="1035">
        <f t="shared" si="43"/>
        <v>0</v>
      </c>
      <c r="M61" s="1035">
        <f t="shared" si="43"/>
        <v>0</v>
      </c>
      <c r="N61" s="1035">
        <f t="shared" si="43"/>
        <v>79200</v>
      </c>
      <c r="O61" s="1035">
        <f t="shared" si="43"/>
        <v>0</v>
      </c>
      <c r="P61" s="1035">
        <f t="shared" si="43"/>
        <v>0</v>
      </c>
      <c r="Q61" s="1035">
        <f t="shared" si="43"/>
        <v>0</v>
      </c>
      <c r="R61" s="1035">
        <f t="shared" si="43"/>
        <v>0</v>
      </c>
      <c r="S61" s="1035">
        <f t="shared" si="43"/>
        <v>79200</v>
      </c>
      <c r="T61" s="1035">
        <f t="shared" si="43"/>
        <v>0</v>
      </c>
      <c r="U61" s="1035"/>
      <c r="V61" s="1035"/>
      <c r="W61" s="1035"/>
      <c r="X61" s="920"/>
      <c r="Y61" s="920"/>
      <c r="Z61" s="920"/>
      <c r="AA61" s="920"/>
      <c r="AB61" s="920"/>
      <c r="AC61" s="1045"/>
      <c r="AD61" s="121"/>
      <c r="AE61" s="121"/>
      <c r="AF61" s="121"/>
      <c r="AG61" s="121"/>
      <c r="AH61" s="121"/>
      <c r="AI61" s="942">
        <f t="shared" si="4"/>
        <v>79200</v>
      </c>
      <c r="AJ61" s="942">
        <f t="shared" si="5"/>
        <v>0</v>
      </c>
      <c r="AK61" s="942">
        <f t="shared" si="6"/>
        <v>0</v>
      </c>
      <c r="AL61" s="942">
        <f t="shared" si="7"/>
        <v>0</v>
      </c>
      <c r="AM61" s="942">
        <f t="shared" si="21"/>
        <v>0</v>
      </c>
      <c r="AN61" s="942">
        <f t="shared" si="22"/>
        <v>79200</v>
      </c>
      <c r="AO61" s="942">
        <f t="shared" si="8"/>
        <v>0</v>
      </c>
      <c r="AP61" s="916"/>
    </row>
    <row r="62" spans="1:42" s="780" customFormat="1" ht="61.5" customHeight="1">
      <c r="A62" s="916">
        <v>1</v>
      </c>
      <c r="B62" s="1000" t="s">
        <v>291</v>
      </c>
      <c r="C62" s="970" t="s">
        <v>293</v>
      </c>
      <c r="D62" s="918"/>
      <c r="E62" s="949" t="s">
        <v>295</v>
      </c>
      <c r="F62" s="971" t="s">
        <v>296</v>
      </c>
      <c r="G62" s="1044">
        <v>167257</v>
      </c>
      <c r="H62" s="1035"/>
      <c r="I62" s="1035"/>
      <c r="J62" s="1035"/>
      <c r="K62" s="1035"/>
      <c r="L62" s="1035"/>
      <c r="M62" s="1035"/>
      <c r="N62" s="920">
        <f t="shared" ref="N62:N63" si="44">SUM(O62:S62)</f>
        <v>7200</v>
      </c>
      <c r="O62" s="1035"/>
      <c r="P62" s="1035"/>
      <c r="Q62" s="1035"/>
      <c r="R62" s="1035"/>
      <c r="S62" s="1042">
        <v>7200</v>
      </c>
      <c r="T62" s="1042"/>
      <c r="U62" s="1042"/>
      <c r="V62" s="1042"/>
      <c r="W62" s="1042"/>
      <c r="X62" s="920"/>
      <c r="Y62" s="920"/>
      <c r="Z62" s="920"/>
      <c r="AA62" s="920"/>
      <c r="AB62" s="920"/>
      <c r="AC62" s="1045"/>
      <c r="AD62" s="121"/>
      <c r="AE62" s="121"/>
      <c r="AF62" s="121"/>
      <c r="AG62" s="121"/>
      <c r="AH62" s="121"/>
      <c r="AI62" s="942">
        <f t="shared" si="4"/>
        <v>7200</v>
      </c>
      <c r="AJ62" s="942">
        <f t="shared" si="5"/>
        <v>0</v>
      </c>
      <c r="AK62" s="942">
        <f t="shared" si="6"/>
        <v>0</v>
      </c>
      <c r="AL62" s="942">
        <f t="shared" si="7"/>
        <v>0</v>
      </c>
      <c r="AM62" s="942">
        <f t="shared" si="21"/>
        <v>0</v>
      </c>
      <c r="AN62" s="942">
        <f t="shared" si="22"/>
        <v>7200</v>
      </c>
      <c r="AO62" s="942">
        <f t="shared" si="8"/>
        <v>0</v>
      </c>
      <c r="AP62" s="916"/>
    </row>
    <row r="63" spans="1:42" s="780" customFormat="1" ht="111.75" customHeight="1">
      <c r="A63" s="916">
        <v>2</v>
      </c>
      <c r="B63" s="1015" t="s">
        <v>292</v>
      </c>
      <c r="C63" s="972" t="s">
        <v>294</v>
      </c>
      <c r="D63" s="973" t="s">
        <v>162</v>
      </c>
      <c r="E63" s="950" t="s">
        <v>297</v>
      </c>
      <c r="F63" s="974" t="s">
        <v>298</v>
      </c>
      <c r="G63" s="1044">
        <v>391110</v>
      </c>
      <c r="H63" s="1035"/>
      <c r="I63" s="1035"/>
      <c r="J63" s="1035"/>
      <c r="K63" s="1035"/>
      <c r="L63" s="1035"/>
      <c r="M63" s="1035"/>
      <c r="N63" s="920">
        <f t="shared" si="44"/>
        <v>72000</v>
      </c>
      <c r="O63" s="1035"/>
      <c r="P63" s="1035"/>
      <c r="Q63" s="1035"/>
      <c r="R63" s="1035"/>
      <c r="S63" s="1042">
        <v>72000</v>
      </c>
      <c r="T63" s="1042"/>
      <c r="U63" s="1042"/>
      <c r="V63" s="1042"/>
      <c r="W63" s="1042"/>
      <c r="X63" s="920"/>
      <c r="Y63" s="920"/>
      <c r="Z63" s="920"/>
      <c r="AA63" s="920"/>
      <c r="AB63" s="920"/>
      <c r="AC63" s="1045"/>
      <c r="AD63" s="121"/>
      <c r="AE63" s="121"/>
      <c r="AF63" s="121"/>
      <c r="AG63" s="121"/>
      <c r="AH63" s="121"/>
      <c r="AI63" s="942">
        <f t="shared" si="4"/>
        <v>72000</v>
      </c>
      <c r="AJ63" s="942">
        <f t="shared" si="5"/>
        <v>0</v>
      </c>
      <c r="AK63" s="942">
        <f t="shared" si="6"/>
        <v>0</v>
      </c>
      <c r="AL63" s="942">
        <f t="shared" si="7"/>
        <v>0</v>
      </c>
      <c r="AM63" s="942">
        <f t="shared" si="21"/>
        <v>0</v>
      </c>
      <c r="AN63" s="942">
        <f t="shared" si="22"/>
        <v>72000</v>
      </c>
      <c r="AO63" s="942">
        <f t="shared" si="8"/>
        <v>0</v>
      </c>
      <c r="AP63" s="916"/>
    </row>
    <row r="64" spans="1:42" s="780" customFormat="1">
      <c r="A64" s="951" t="s">
        <v>507</v>
      </c>
      <c r="B64" s="1004" t="s">
        <v>30</v>
      </c>
      <c r="C64" s="918"/>
      <c r="D64" s="918"/>
      <c r="E64" s="918"/>
      <c r="F64" s="918"/>
      <c r="G64" s="1035">
        <f>G65</f>
        <v>795896</v>
      </c>
      <c r="H64" s="1035">
        <f t="shared" ref="H64:K65" si="45">H65</f>
        <v>0</v>
      </c>
      <c r="I64" s="1035">
        <f t="shared" si="45"/>
        <v>0</v>
      </c>
      <c r="J64" s="1035">
        <f t="shared" si="45"/>
        <v>0</v>
      </c>
      <c r="K64" s="1035">
        <f t="shared" si="45"/>
        <v>0</v>
      </c>
      <c r="L64" s="1035"/>
      <c r="M64" s="1035"/>
      <c r="N64" s="1035">
        <f t="shared" ref="N64:Q65" si="46">N65</f>
        <v>400000</v>
      </c>
      <c r="O64" s="1035">
        <f t="shared" si="46"/>
        <v>0</v>
      </c>
      <c r="P64" s="1035">
        <f t="shared" si="46"/>
        <v>0</v>
      </c>
      <c r="Q64" s="1035">
        <f t="shared" si="46"/>
        <v>400000</v>
      </c>
      <c r="R64" s="1035"/>
      <c r="S64" s="1035"/>
      <c r="T64" s="1035"/>
      <c r="U64" s="1035"/>
      <c r="V64" s="1035"/>
      <c r="W64" s="1035"/>
      <c r="X64" s="920"/>
      <c r="Y64" s="920"/>
      <c r="Z64" s="920"/>
      <c r="AA64" s="920"/>
      <c r="AB64" s="920"/>
      <c r="AC64" s="1045"/>
      <c r="AD64" s="121"/>
      <c r="AE64" s="121"/>
      <c r="AF64" s="121"/>
      <c r="AG64" s="121"/>
      <c r="AH64" s="121"/>
      <c r="AI64" s="942">
        <f t="shared" si="4"/>
        <v>400000</v>
      </c>
      <c r="AJ64" s="942">
        <f t="shared" si="5"/>
        <v>0</v>
      </c>
      <c r="AK64" s="942">
        <f t="shared" si="6"/>
        <v>0</v>
      </c>
      <c r="AL64" s="942">
        <f t="shared" si="7"/>
        <v>400000</v>
      </c>
      <c r="AM64" s="942">
        <f t="shared" si="21"/>
        <v>0</v>
      </c>
      <c r="AN64" s="942">
        <f t="shared" si="22"/>
        <v>0</v>
      </c>
      <c r="AO64" s="942">
        <f t="shared" si="8"/>
        <v>0</v>
      </c>
      <c r="AP64" s="916"/>
    </row>
    <row r="65" spans="1:42" s="780" customFormat="1">
      <c r="A65" s="916"/>
      <c r="B65" s="1004" t="s">
        <v>28</v>
      </c>
      <c r="C65" s="918"/>
      <c r="D65" s="918"/>
      <c r="E65" s="918"/>
      <c r="F65" s="918"/>
      <c r="G65" s="1035">
        <f>G66</f>
        <v>795896</v>
      </c>
      <c r="H65" s="1035">
        <f t="shared" si="45"/>
        <v>0</v>
      </c>
      <c r="I65" s="1035">
        <f t="shared" si="45"/>
        <v>0</v>
      </c>
      <c r="J65" s="1035">
        <f t="shared" si="45"/>
        <v>0</v>
      </c>
      <c r="K65" s="1035">
        <f t="shared" si="45"/>
        <v>0</v>
      </c>
      <c r="L65" s="1035"/>
      <c r="M65" s="1035"/>
      <c r="N65" s="1035">
        <f t="shared" si="46"/>
        <v>400000</v>
      </c>
      <c r="O65" s="1035">
        <f t="shared" si="46"/>
        <v>0</v>
      </c>
      <c r="P65" s="1035">
        <f t="shared" si="46"/>
        <v>0</v>
      </c>
      <c r="Q65" s="1035">
        <f t="shared" si="46"/>
        <v>400000</v>
      </c>
      <c r="R65" s="1035"/>
      <c r="S65" s="1035"/>
      <c r="T65" s="1035"/>
      <c r="U65" s="1035"/>
      <c r="V65" s="1035"/>
      <c r="W65" s="1035"/>
      <c r="X65" s="920"/>
      <c r="Y65" s="920"/>
      <c r="Z65" s="920"/>
      <c r="AA65" s="920"/>
      <c r="AB65" s="920"/>
      <c r="AC65" s="1045"/>
      <c r="AD65" s="121"/>
      <c r="AE65" s="121"/>
      <c r="AF65" s="121"/>
      <c r="AG65" s="121"/>
      <c r="AH65" s="121"/>
      <c r="AI65" s="942">
        <f t="shared" si="4"/>
        <v>400000</v>
      </c>
      <c r="AJ65" s="942">
        <f t="shared" si="5"/>
        <v>0</v>
      </c>
      <c r="AK65" s="942">
        <f t="shared" si="6"/>
        <v>0</v>
      </c>
      <c r="AL65" s="942">
        <f t="shared" si="7"/>
        <v>400000</v>
      </c>
      <c r="AM65" s="942">
        <f t="shared" si="21"/>
        <v>0</v>
      </c>
      <c r="AN65" s="942">
        <f t="shared" si="22"/>
        <v>0</v>
      </c>
      <c r="AO65" s="942">
        <f t="shared" si="8"/>
        <v>0</v>
      </c>
      <c r="AP65" s="916"/>
    </row>
    <row r="66" spans="1:42" s="780" customFormat="1" ht="84.75" customHeight="1">
      <c r="A66" s="916">
        <v>1</v>
      </c>
      <c r="B66" s="917" t="s">
        <v>105</v>
      </c>
      <c r="C66" s="918" t="s">
        <v>163</v>
      </c>
      <c r="D66" s="918" t="s">
        <v>164</v>
      </c>
      <c r="E66" s="918" t="s">
        <v>165</v>
      </c>
      <c r="F66" s="918" t="s">
        <v>166</v>
      </c>
      <c r="G66" s="920">
        <v>795896</v>
      </c>
      <c r="H66" s="920">
        <f>SUM(I66:M66)</f>
        <v>0</v>
      </c>
      <c r="I66" s="920"/>
      <c r="J66" s="920"/>
      <c r="K66" s="920"/>
      <c r="L66" s="920"/>
      <c r="M66" s="920"/>
      <c r="N66" s="920">
        <f>SUM(O66:S66)</f>
        <v>400000</v>
      </c>
      <c r="O66" s="920"/>
      <c r="P66" s="920"/>
      <c r="Q66" s="920">
        <v>400000</v>
      </c>
      <c r="R66" s="920"/>
      <c r="S66" s="920"/>
      <c r="T66" s="920"/>
      <c r="U66" s="920"/>
      <c r="V66" s="920"/>
      <c r="W66" s="920"/>
      <c r="X66" s="920"/>
      <c r="Y66" s="920"/>
      <c r="Z66" s="920"/>
      <c r="AA66" s="920"/>
      <c r="AB66" s="920"/>
      <c r="AC66" s="1046"/>
      <c r="AD66" s="121"/>
      <c r="AE66" s="121"/>
      <c r="AF66" s="121"/>
      <c r="AG66" s="121"/>
      <c r="AH66" s="121"/>
      <c r="AI66" s="942">
        <f t="shared" si="4"/>
        <v>400000</v>
      </c>
      <c r="AJ66" s="942">
        <f t="shared" si="5"/>
        <v>0</v>
      </c>
      <c r="AK66" s="942">
        <f t="shared" si="6"/>
        <v>0</v>
      </c>
      <c r="AL66" s="942">
        <f t="shared" si="7"/>
        <v>400000</v>
      </c>
      <c r="AM66" s="942">
        <f t="shared" si="21"/>
        <v>0</v>
      </c>
      <c r="AN66" s="942">
        <f t="shared" si="22"/>
        <v>0</v>
      </c>
      <c r="AO66" s="942">
        <f t="shared" si="8"/>
        <v>0</v>
      </c>
      <c r="AP66" s="916"/>
    </row>
    <row r="67" spans="1:42" s="774" customFormat="1">
      <c r="A67" s="944" t="s">
        <v>12</v>
      </c>
      <c r="B67" s="1016" t="s">
        <v>56</v>
      </c>
      <c r="C67" s="940"/>
      <c r="D67" s="940"/>
      <c r="E67" s="940"/>
      <c r="F67" s="940"/>
      <c r="G67" s="942">
        <f>G68+G85+G109</f>
        <v>5335472</v>
      </c>
      <c r="H67" s="942">
        <f t="shared" ref="H67:AB67" si="47">H68+H85+H109</f>
        <v>1287500</v>
      </c>
      <c r="I67" s="942">
        <f t="shared" si="47"/>
        <v>464000</v>
      </c>
      <c r="J67" s="942">
        <f t="shared" si="47"/>
        <v>823500</v>
      </c>
      <c r="K67" s="942">
        <f t="shared" si="47"/>
        <v>0</v>
      </c>
      <c r="L67" s="942">
        <f t="shared" si="47"/>
        <v>0</v>
      </c>
      <c r="M67" s="942">
        <f t="shared" si="47"/>
        <v>0</v>
      </c>
      <c r="N67" s="942">
        <f t="shared" si="47"/>
        <v>1894311</v>
      </c>
      <c r="O67" s="942">
        <f t="shared" si="47"/>
        <v>479000</v>
      </c>
      <c r="P67" s="942">
        <f t="shared" si="47"/>
        <v>854330</v>
      </c>
      <c r="Q67" s="942">
        <f t="shared" si="47"/>
        <v>290000</v>
      </c>
      <c r="R67" s="942">
        <f t="shared" si="47"/>
        <v>49358</v>
      </c>
      <c r="S67" s="942">
        <f t="shared" si="47"/>
        <v>182846</v>
      </c>
      <c r="T67" s="942">
        <f t="shared" si="47"/>
        <v>38777</v>
      </c>
      <c r="U67" s="942"/>
      <c r="V67" s="942"/>
      <c r="W67" s="942"/>
      <c r="X67" s="942">
        <f t="shared" si="47"/>
        <v>0</v>
      </c>
      <c r="Y67" s="942">
        <f t="shared" si="47"/>
        <v>0</v>
      </c>
      <c r="Z67" s="942">
        <f t="shared" si="47"/>
        <v>0</v>
      </c>
      <c r="AA67" s="942">
        <f t="shared" si="47"/>
        <v>0</v>
      </c>
      <c r="AB67" s="942">
        <f t="shared" si="47"/>
        <v>0</v>
      </c>
      <c r="AC67" s="942"/>
      <c r="AD67" s="1030"/>
      <c r="AE67" s="1030"/>
      <c r="AF67" s="1030"/>
      <c r="AG67" s="1030"/>
      <c r="AH67" s="1030"/>
      <c r="AI67" s="942">
        <f t="shared" si="4"/>
        <v>606811</v>
      </c>
      <c r="AJ67" s="942">
        <f t="shared" si="5"/>
        <v>15000</v>
      </c>
      <c r="AK67" s="942">
        <f t="shared" si="6"/>
        <v>30830</v>
      </c>
      <c r="AL67" s="942">
        <f t="shared" si="7"/>
        <v>290000</v>
      </c>
      <c r="AM67" s="942">
        <f t="shared" si="21"/>
        <v>49358</v>
      </c>
      <c r="AN67" s="942">
        <f t="shared" si="22"/>
        <v>182846</v>
      </c>
      <c r="AO67" s="942">
        <f t="shared" si="8"/>
        <v>38777</v>
      </c>
      <c r="AP67" s="944"/>
    </row>
    <row r="68" spans="1:42" s="778" customFormat="1" ht="31.5">
      <c r="A68" s="951" t="s">
        <v>33</v>
      </c>
      <c r="B68" s="1004" t="s">
        <v>54</v>
      </c>
      <c r="C68" s="952"/>
      <c r="D68" s="952"/>
      <c r="E68" s="952"/>
      <c r="F68" s="952"/>
      <c r="G68" s="1035">
        <f>G69+G77</f>
        <v>1851937</v>
      </c>
      <c r="H68" s="1035">
        <f t="shared" ref="H68:T68" si="48">H69+H77</f>
        <v>152500</v>
      </c>
      <c r="I68" s="1035">
        <f t="shared" si="48"/>
        <v>0</v>
      </c>
      <c r="J68" s="1035">
        <f t="shared" si="48"/>
        <v>152500</v>
      </c>
      <c r="K68" s="1035">
        <f t="shared" si="48"/>
        <v>0</v>
      </c>
      <c r="L68" s="1035">
        <f t="shared" si="48"/>
        <v>0</v>
      </c>
      <c r="M68" s="1035">
        <f t="shared" si="48"/>
        <v>0</v>
      </c>
      <c r="N68" s="1035">
        <f t="shared" si="48"/>
        <v>534534</v>
      </c>
      <c r="O68" s="1035">
        <f t="shared" si="48"/>
        <v>15000</v>
      </c>
      <c r="P68" s="1035">
        <f t="shared" si="48"/>
        <v>168686</v>
      </c>
      <c r="Q68" s="1035">
        <f t="shared" si="48"/>
        <v>290000</v>
      </c>
      <c r="R68" s="1035">
        <f t="shared" si="48"/>
        <v>2678</v>
      </c>
      <c r="S68" s="1035">
        <f t="shared" si="48"/>
        <v>58170</v>
      </c>
      <c r="T68" s="1035">
        <f t="shared" si="48"/>
        <v>0</v>
      </c>
      <c r="U68" s="1035"/>
      <c r="V68" s="1035"/>
      <c r="W68" s="1035"/>
      <c r="X68" s="1035">
        <f t="shared" ref="X68:AB68" si="49">X69+X77</f>
        <v>0</v>
      </c>
      <c r="Y68" s="1035">
        <f t="shared" si="49"/>
        <v>0</v>
      </c>
      <c r="Z68" s="1035">
        <f t="shared" si="49"/>
        <v>0</v>
      </c>
      <c r="AA68" s="1035">
        <f t="shared" si="49"/>
        <v>0</v>
      </c>
      <c r="AB68" s="1035">
        <f t="shared" si="49"/>
        <v>0</v>
      </c>
      <c r="AC68" s="1035"/>
      <c r="AD68" s="1038"/>
      <c r="AE68" s="1038"/>
      <c r="AF68" s="1038"/>
      <c r="AG68" s="1038"/>
      <c r="AH68" s="1038"/>
      <c r="AI68" s="942">
        <f t="shared" si="4"/>
        <v>382034</v>
      </c>
      <c r="AJ68" s="942">
        <f t="shared" si="5"/>
        <v>15000</v>
      </c>
      <c r="AK68" s="942">
        <f t="shared" si="6"/>
        <v>16186</v>
      </c>
      <c r="AL68" s="942">
        <f t="shared" si="7"/>
        <v>290000</v>
      </c>
      <c r="AM68" s="942">
        <f t="shared" si="21"/>
        <v>2678</v>
      </c>
      <c r="AN68" s="942">
        <f t="shared" si="22"/>
        <v>58170</v>
      </c>
      <c r="AO68" s="942">
        <f t="shared" si="8"/>
        <v>0</v>
      </c>
      <c r="AP68" s="951"/>
    </row>
    <row r="69" spans="1:42" s="780" customFormat="1" ht="31.5">
      <c r="A69" s="951" t="s">
        <v>438</v>
      </c>
      <c r="B69" s="1009" t="s">
        <v>216</v>
      </c>
      <c r="C69" s="918"/>
      <c r="D69" s="918"/>
      <c r="E69" s="918"/>
      <c r="F69" s="918"/>
      <c r="G69" s="1035">
        <f>G70+G75</f>
        <v>1114816</v>
      </c>
      <c r="H69" s="1035">
        <f t="shared" ref="H69:T69" si="50">H70+H75</f>
        <v>82500</v>
      </c>
      <c r="I69" s="1035">
        <f t="shared" si="50"/>
        <v>0</v>
      </c>
      <c r="J69" s="1035">
        <f t="shared" si="50"/>
        <v>82500</v>
      </c>
      <c r="K69" s="1035">
        <f t="shared" si="50"/>
        <v>0</v>
      </c>
      <c r="L69" s="1035">
        <f t="shared" si="50"/>
        <v>0</v>
      </c>
      <c r="M69" s="1035">
        <f t="shared" si="50"/>
        <v>0</v>
      </c>
      <c r="N69" s="1035">
        <f t="shared" si="50"/>
        <v>133134</v>
      </c>
      <c r="O69" s="1035">
        <f t="shared" si="50"/>
        <v>0</v>
      </c>
      <c r="P69" s="1035">
        <f t="shared" si="50"/>
        <v>101800</v>
      </c>
      <c r="Q69" s="1035">
        <f t="shared" si="50"/>
        <v>0</v>
      </c>
      <c r="R69" s="1035">
        <f t="shared" si="50"/>
        <v>2678</v>
      </c>
      <c r="S69" s="1035">
        <f t="shared" si="50"/>
        <v>28656</v>
      </c>
      <c r="T69" s="1035">
        <f t="shared" si="50"/>
        <v>0</v>
      </c>
      <c r="U69" s="1035"/>
      <c r="V69" s="1035"/>
      <c r="W69" s="1035"/>
      <c r="X69" s="920">
        <f t="shared" ref="X69:AB69" si="51">X70</f>
        <v>0</v>
      </c>
      <c r="Y69" s="920">
        <f t="shared" si="51"/>
        <v>0</v>
      </c>
      <c r="Z69" s="920">
        <f t="shared" si="51"/>
        <v>0</v>
      </c>
      <c r="AA69" s="920">
        <f t="shared" si="51"/>
        <v>0</v>
      </c>
      <c r="AB69" s="920">
        <f t="shared" si="51"/>
        <v>0</v>
      </c>
      <c r="AC69" s="920"/>
      <c r="AD69" s="121"/>
      <c r="AE69" s="121"/>
      <c r="AF69" s="121"/>
      <c r="AG69" s="121"/>
      <c r="AH69" s="121"/>
      <c r="AI69" s="942">
        <f t="shared" si="4"/>
        <v>50634</v>
      </c>
      <c r="AJ69" s="942">
        <f t="shared" si="5"/>
        <v>0</v>
      </c>
      <c r="AK69" s="942">
        <f t="shared" si="6"/>
        <v>19300</v>
      </c>
      <c r="AL69" s="942">
        <f t="shared" si="7"/>
        <v>0</v>
      </c>
      <c r="AM69" s="942">
        <f t="shared" si="21"/>
        <v>2678</v>
      </c>
      <c r="AN69" s="942">
        <f t="shared" si="22"/>
        <v>28656</v>
      </c>
      <c r="AO69" s="942">
        <f t="shared" si="8"/>
        <v>0</v>
      </c>
      <c r="AP69" s="916"/>
    </row>
    <row r="70" spans="1:42" s="780" customFormat="1">
      <c r="A70" s="944"/>
      <c r="B70" s="1004" t="s">
        <v>28</v>
      </c>
      <c r="C70" s="918"/>
      <c r="D70" s="918"/>
      <c r="E70" s="918"/>
      <c r="F70" s="918"/>
      <c r="G70" s="1035">
        <f>SUM(G71:G74)</f>
        <v>1063710</v>
      </c>
      <c r="H70" s="1035">
        <f t="shared" ref="H70:T70" si="52">SUM(H71:H74)</f>
        <v>82500</v>
      </c>
      <c r="I70" s="1035">
        <f t="shared" si="52"/>
        <v>0</v>
      </c>
      <c r="J70" s="1035">
        <f t="shared" si="52"/>
        <v>82500</v>
      </c>
      <c r="K70" s="1035">
        <f t="shared" si="52"/>
        <v>0</v>
      </c>
      <c r="L70" s="1035">
        <f t="shared" si="52"/>
        <v>0</v>
      </c>
      <c r="M70" s="1035">
        <f t="shared" si="52"/>
        <v>0</v>
      </c>
      <c r="N70" s="1035">
        <f t="shared" si="52"/>
        <v>130456</v>
      </c>
      <c r="O70" s="1035">
        <f t="shared" si="52"/>
        <v>0</v>
      </c>
      <c r="P70" s="1035">
        <f t="shared" si="52"/>
        <v>101800</v>
      </c>
      <c r="Q70" s="1035">
        <f t="shared" si="52"/>
        <v>0</v>
      </c>
      <c r="R70" s="1035">
        <f t="shared" si="52"/>
        <v>0</v>
      </c>
      <c r="S70" s="1035">
        <f t="shared" si="52"/>
        <v>28656</v>
      </c>
      <c r="T70" s="1035">
        <f t="shared" si="52"/>
        <v>0</v>
      </c>
      <c r="U70" s="1035"/>
      <c r="V70" s="1035"/>
      <c r="W70" s="1035"/>
      <c r="X70" s="920">
        <f t="shared" ref="X70:AB70" si="53">SUM(X71:X72)</f>
        <v>0</v>
      </c>
      <c r="Y70" s="920">
        <f t="shared" si="53"/>
        <v>0</v>
      </c>
      <c r="Z70" s="920">
        <f t="shared" si="53"/>
        <v>0</v>
      </c>
      <c r="AA70" s="920">
        <f t="shared" si="53"/>
        <v>0</v>
      </c>
      <c r="AB70" s="920">
        <f t="shared" si="53"/>
        <v>0</v>
      </c>
      <c r="AC70" s="920"/>
      <c r="AD70" s="121"/>
      <c r="AE70" s="121"/>
      <c r="AF70" s="121"/>
      <c r="AG70" s="121"/>
      <c r="AH70" s="121"/>
      <c r="AI70" s="942">
        <f t="shared" si="4"/>
        <v>47956</v>
      </c>
      <c r="AJ70" s="942">
        <f t="shared" si="5"/>
        <v>0</v>
      </c>
      <c r="AK70" s="942">
        <f t="shared" si="6"/>
        <v>19300</v>
      </c>
      <c r="AL70" s="942">
        <f t="shared" si="7"/>
        <v>0</v>
      </c>
      <c r="AM70" s="942">
        <f t="shared" si="21"/>
        <v>0</v>
      </c>
      <c r="AN70" s="942">
        <f t="shared" si="22"/>
        <v>28656</v>
      </c>
      <c r="AO70" s="942">
        <f t="shared" si="8"/>
        <v>0</v>
      </c>
      <c r="AP70" s="916"/>
    </row>
    <row r="71" spans="1:42" s="780" customFormat="1" ht="114.75" customHeight="1">
      <c r="A71" s="916">
        <v>1</v>
      </c>
      <c r="B71" s="1017" t="s">
        <v>487</v>
      </c>
      <c r="C71" s="918" t="s">
        <v>244</v>
      </c>
      <c r="D71" s="918" t="s">
        <v>120</v>
      </c>
      <c r="E71" s="918" t="s">
        <v>493</v>
      </c>
      <c r="F71" s="918" t="s">
        <v>494</v>
      </c>
      <c r="G71" s="920">
        <v>79530</v>
      </c>
      <c r="H71" s="920">
        <f t="shared" ref="H71:H73" si="54">SUM(I71:M71)</f>
        <v>0</v>
      </c>
      <c r="I71" s="920"/>
      <c r="J71" s="920"/>
      <c r="K71" s="920"/>
      <c r="L71" s="920"/>
      <c r="M71" s="920"/>
      <c r="N71" s="920">
        <f t="shared" ref="N71:N76" si="55">SUM(O71:S71)</f>
        <v>15000</v>
      </c>
      <c r="O71" s="920"/>
      <c r="P71" s="920">
        <v>15000</v>
      </c>
      <c r="Q71" s="920"/>
      <c r="R71" s="920"/>
      <c r="S71" s="920"/>
      <c r="T71" s="920"/>
      <c r="U71" s="920"/>
      <c r="V71" s="920"/>
      <c r="W71" s="920"/>
      <c r="X71" s="920"/>
      <c r="Y71" s="920"/>
      <c r="Z71" s="920"/>
      <c r="AA71" s="920"/>
      <c r="AB71" s="920"/>
      <c r="AC71" s="1047"/>
      <c r="AD71" s="121"/>
      <c r="AE71" s="121"/>
      <c r="AF71" s="121"/>
      <c r="AG71" s="121"/>
      <c r="AH71" s="121"/>
      <c r="AI71" s="942">
        <f t="shared" si="4"/>
        <v>15000</v>
      </c>
      <c r="AJ71" s="942">
        <f t="shared" si="5"/>
        <v>0</v>
      </c>
      <c r="AK71" s="942">
        <f t="shared" si="6"/>
        <v>15000</v>
      </c>
      <c r="AL71" s="942">
        <f t="shared" si="7"/>
        <v>0</v>
      </c>
      <c r="AM71" s="942">
        <f t="shared" si="21"/>
        <v>0</v>
      </c>
      <c r="AN71" s="942">
        <f t="shared" si="22"/>
        <v>0</v>
      </c>
      <c r="AO71" s="942">
        <f t="shared" si="8"/>
        <v>0</v>
      </c>
      <c r="AP71" s="916"/>
    </row>
    <row r="72" spans="1:42" s="780" customFormat="1" ht="93" customHeight="1">
      <c r="A72" s="916">
        <f>A71+1</f>
        <v>2</v>
      </c>
      <c r="B72" s="1017" t="s">
        <v>488</v>
      </c>
      <c r="C72" s="949" t="s">
        <v>197</v>
      </c>
      <c r="D72" s="918" t="s">
        <v>124</v>
      </c>
      <c r="E72" s="918" t="s">
        <v>495</v>
      </c>
      <c r="F72" s="918" t="s">
        <v>496</v>
      </c>
      <c r="G72" s="920">
        <v>251161</v>
      </c>
      <c r="H72" s="920">
        <f t="shared" si="54"/>
        <v>0</v>
      </c>
      <c r="I72" s="920"/>
      <c r="J72" s="920"/>
      <c r="K72" s="920"/>
      <c r="L72" s="920"/>
      <c r="M72" s="920"/>
      <c r="N72" s="920">
        <f t="shared" si="55"/>
        <v>4300</v>
      </c>
      <c r="O72" s="920"/>
      <c r="P72" s="920">
        <v>4300</v>
      </c>
      <c r="Q72" s="920"/>
      <c r="R72" s="920"/>
      <c r="S72" s="920"/>
      <c r="T72" s="920"/>
      <c r="U72" s="920"/>
      <c r="V72" s="920"/>
      <c r="W72" s="920"/>
      <c r="X72" s="920"/>
      <c r="Y72" s="920"/>
      <c r="Z72" s="920"/>
      <c r="AA72" s="920"/>
      <c r="AB72" s="920"/>
      <c r="AC72" s="1047"/>
      <c r="AD72" s="121"/>
      <c r="AE72" s="121"/>
      <c r="AF72" s="121"/>
      <c r="AG72" s="121"/>
      <c r="AH72" s="121"/>
      <c r="AI72" s="942">
        <f t="shared" si="4"/>
        <v>4300</v>
      </c>
      <c r="AJ72" s="942">
        <f t="shared" si="5"/>
        <v>0</v>
      </c>
      <c r="AK72" s="942">
        <f t="shared" si="6"/>
        <v>4300</v>
      </c>
      <c r="AL72" s="942">
        <f t="shared" si="7"/>
        <v>0</v>
      </c>
      <c r="AM72" s="942">
        <f t="shared" si="21"/>
        <v>0</v>
      </c>
      <c r="AN72" s="942">
        <f t="shared" si="22"/>
        <v>0</v>
      </c>
      <c r="AO72" s="942">
        <f t="shared" si="8"/>
        <v>0</v>
      </c>
      <c r="AP72" s="916"/>
    </row>
    <row r="73" spans="1:42" s="780" customFormat="1" ht="120" customHeight="1">
      <c r="A73" s="916">
        <v>3</v>
      </c>
      <c r="B73" s="1018" t="s">
        <v>377</v>
      </c>
      <c r="C73" s="976" t="s">
        <v>114</v>
      </c>
      <c r="D73" s="950" t="s">
        <v>285</v>
      </c>
      <c r="E73" s="976" t="s">
        <v>378</v>
      </c>
      <c r="F73" s="975" t="s">
        <v>379</v>
      </c>
      <c r="G73" s="1048">
        <v>664300</v>
      </c>
      <c r="H73" s="920">
        <f t="shared" si="54"/>
        <v>82500</v>
      </c>
      <c r="I73" s="920"/>
      <c r="J73" s="1040">
        <f>22500+60000</f>
        <v>82500</v>
      </c>
      <c r="K73" s="920"/>
      <c r="L73" s="920"/>
      <c r="M73" s="920"/>
      <c r="N73" s="920">
        <f t="shared" si="55"/>
        <v>101156</v>
      </c>
      <c r="O73" s="920"/>
      <c r="P73" s="920">
        <v>82500</v>
      </c>
      <c r="Q73" s="920"/>
      <c r="R73" s="920">
        <v>0</v>
      </c>
      <c r="S73" s="920">
        <v>18656</v>
      </c>
      <c r="T73" s="920"/>
      <c r="U73" s="920"/>
      <c r="V73" s="920"/>
      <c r="W73" s="920"/>
      <c r="X73" s="920"/>
      <c r="Y73" s="920"/>
      <c r="Z73" s="920"/>
      <c r="AA73" s="920"/>
      <c r="AB73" s="920"/>
      <c r="AC73" s="1047"/>
      <c r="AD73" s="121"/>
      <c r="AE73" s="121"/>
      <c r="AF73" s="121"/>
      <c r="AG73" s="121"/>
      <c r="AH73" s="121"/>
      <c r="AI73" s="942">
        <f t="shared" si="4"/>
        <v>18656</v>
      </c>
      <c r="AJ73" s="942">
        <f t="shared" si="5"/>
        <v>0</v>
      </c>
      <c r="AK73" s="942">
        <f t="shared" si="6"/>
        <v>0</v>
      </c>
      <c r="AL73" s="942">
        <f t="shared" si="7"/>
        <v>0</v>
      </c>
      <c r="AM73" s="942">
        <f t="shared" si="21"/>
        <v>0</v>
      </c>
      <c r="AN73" s="942">
        <f t="shared" si="22"/>
        <v>18656</v>
      </c>
      <c r="AO73" s="942">
        <f t="shared" si="8"/>
        <v>0</v>
      </c>
      <c r="AP73" s="916"/>
    </row>
    <row r="74" spans="1:42" s="780" customFormat="1" ht="72" customHeight="1">
      <c r="A74" s="916">
        <v>4</v>
      </c>
      <c r="B74" s="1019" t="s">
        <v>328</v>
      </c>
      <c r="C74" s="966" t="s">
        <v>325</v>
      </c>
      <c r="D74" s="977" t="s">
        <v>327</v>
      </c>
      <c r="E74" s="978" t="s">
        <v>262</v>
      </c>
      <c r="F74" s="978" t="s">
        <v>326</v>
      </c>
      <c r="G74" s="1049">
        <v>68719</v>
      </c>
      <c r="H74" s="920"/>
      <c r="I74" s="920"/>
      <c r="J74" s="920"/>
      <c r="K74" s="920"/>
      <c r="L74" s="920"/>
      <c r="M74" s="920"/>
      <c r="N74" s="920">
        <f t="shared" si="55"/>
        <v>10000</v>
      </c>
      <c r="O74" s="920"/>
      <c r="P74" s="920">
        <v>0</v>
      </c>
      <c r="Q74" s="920"/>
      <c r="R74" s="920">
        <v>0</v>
      </c>
      <c r="S74" s="920">
        <v>10000</v>
      </c>
      <c r="T74" s="920"/>
      <c r="U74" s="920"/>
      <c r="V74" s="920"/>
      <c r="W74" s="920"/>
      <c r="X74" s="920"/>
      <c r="Y74" s="920"/>
      <c r="Z74" s="920"/>
      <c r="AA74" s="920"/>
      <c r="AB74" s="920"/>
      <c r="AC74" s="1047"/>
      <c r="AD74" s="121"/>
      <c r="AE74" s="121"/>
      <c r="AF74" s="121"/>
      <c r="AG74" s="121"/>
      <c r="AH74" s="121"/>
      <c r="AI74" s="942">
        <f t="shared" si="4"/>
        <v>10000</v>
      </c>
      <c r="AJ74" s="942">
        <f t="shared" si="5"/>
        <v>0</v>
      </c>
      <c r="AK74" s="942">
        <f t="shared" si="6"/>
        <v>0</v>
      </c>
      <c r="AL74" s="942">
        <f t="shared" si="7"/>
        <v>0</v>
      </c>
      <c r="AM74" s="942">
        <f t="shared" si="21"/>
        <v>0</v>
      </c>
      <c r="AN74" s="942">
        <f t="shared" si="22"/>
        <v>10000</v>
      </c>
      <c r="AO74" s="942">
        <f t="shared" si="8"/>
        <v>0</v>
      </c>
      <c r="AP74" s="916"/>
    </row>
    <row r="75" spans="1:42" s="780" customFormat="1">
      <c r="A75" s="916"/>
      <c r="B75" s="1007" t="s">
        <v>29</v>
      </c>
      <c r="C75" s="966"/>
      <c r="D75" s="977"/>
      <c r="E75" s="978"/>
      <c r="F75" s="978"/>
      <c r="G75" s="1050">
        <f>G76</f>
        <v>51106</v>
      </c>
      <c r="H75" s="1050">
        <f t="shared" ref="H75:T75" si="56">H76</f>
        <v>0</v>
      </c>
      <c r="I75" s="1050">
        <f t="shared" si="56"/>
        <v>0</v>
      </c>
      <c r="J75" s="1050">
        <f t="shared" si="56"/>
        <v>0</v>
      </c>
      <c r="K75" s="1050">
        <f t="shared" si="56"/>
        <v>0</v>
      </c>
      <c r="L75" s="1050">
        <f t="shared" si="56"/>
        <v>0</v>
      </c>
      <c r="M75" s="1050">
        <f t="shared" si="56"/>
        <v>0</v>
      </c>
      <c r="N75" s="1050">
        <f t="shared" si="56"/>
        <v>2678</v>
      </c>
      <c r="O75" s="1050">
        <f t="shared" si="56"/>
        <v>0</v>
      </c>
      <c r="P75" s="1050">
        <f t="shared" si="56"/>
        <v>0</v>
      </c>
      <c r="Q75" s="1050">
        <f t="shared" si="56"/>
        <v>0</v>
      </c>
      <c r="R75" s="1050">
        <f t="shared" si="56"/>
        <v>2678</v>
      </c>
      <c r="S75" s="1050">
        <f t="shared" si="56"/>
        <v>0</v>
      </c>
      <c r="T75" s="1050">
        <f t="shared" si="56"/>
        <v>0</v>
      </c>
      <c r="U75" s="1050"/>
      <c r="V75" s="1050"/>
      <c r="W75" s="1050"/>
      <c r="X75" s="920"/>
      <c r="Y75" s="920"/>
      <c r="Z75" s="920"/>
      <c r="AA75" s="920"/>
      <c r="AB75" s="920"/>
      <c r="AC75" s="1047"/>
      <c r="AD75" s="121"/>
      <c r="AE75" s="121"/>
      <c r="AF75" s="121"/>
      <c r="AG75" s="121"/>
      <c r="AH75" s="121"/>
      <c r="AI75" s="942">
        <f t="shared" si="4"/>
        <v>2678</v>
      </c>
      <c r="AJ75" s="942">
        <f t="shared" si="5"/>
        <v>0</v>
      </c>
      <c r="AK75" s="942">
        <f t="shared" si="6"/>
        <v>0</v>
      </c>
      <c r="AL75" s="942">
        <f t="shared" si="7"/>
        <v>0</v>
      </c>
      <c r="AM75" s="942">
        <f t="shared" si="21"/>
        <v>2678</v>
      </c>
      <c r="AN75" s="942">
        <f t="shared" si="22"/>
        <v>0</v>
      </c>
      <c r="AO75" s="942">
        <f t="shared" si="8"/>
        <v>0</v>
      </c>
      <c r="AP75" s="916"/>
    </row>
    <row r="76" spans="1:42" s="780" customFormat="1" ht="54.6" customHeight="1">
      <c r="A76" s="916">
        <v>1</v>
      </c>
      <c r="B76" s="1020" t="s">
        <v>466</v>
      </c>
      <c r="C76" s="979" t="s">
        <v>129</v>
      </c>
      <c r="D76" s="978" t="s">
        <v>311</v>
      </c>
      <c r="E76" s="950" t="s">
        <v>467</v>
      </c>
      <c r="F76" s="980" t="s">
        <v>468</v>
      </c>
      <c r="G76" s="1040">
        <v>51106</v>
      </c>
      <c r="H76" s="920"/>
      <c r="I76" s="920"/>
      <c r="J76" s="920"/>
      <c r="K76" s="920"/>
      <c r="L76" s="920"/>
      <c r="M76" s="920"/>
      <c r="N76" s="920">
        <f t="shared" si="55"/>
        <v>2678</v>
      </c>
      <c r="O76" s="920"/>
      <c r="P76" s="920"/>
      <c r="Q76" s="920"/>
      <c r="R76" s="1040">
        <f>3000-322</f>
        <v>2678</v>
      </c>
      <c r="S76" s="920"/>
      <c r="T76" s="920"/>
      <c r="U76" s="920"/>
      <c r="V76" s="920"/>
      <c r="W76" s="920"/>
      <c r="X76" s="920"/>
      <c r="Y76" s="920"/>
      <c r="Z76" s="920"/>
      <c r="AA76" s="920"/>
      <c r="AB76" s="920"/>
      <c r="AC76" s="1047"/>
      <c r="AD76" s="121"/>
      <c r="AE76" s="121"/>
      <c r="AF76" s="121"/>
      <c r="AG76" s="121"/>
      <c r="AH76" s="121"/>
      <c r="AI76" s="942">
        <f t="shared" si="4"/>
        <v>2678</v>
      </c>
      <c r="AJ76" s="942">
        <f t="shared" si="5"/>
        <v>0</v>
      </c>
      <c r="AK76" s="942">
        <f t="shared" si="6"/>
        <v>0</v>
      </c>
      <c r="AL76" s="942">
        <f t="shared" si="7"/>
        <v>0</v>
      </c>
      <c r="AM76" s="942">
        <f t="shared" si="21"/>
        <v>2678</v>
      </c>
      <c r="AN76" s="942">
        <f t="shared" si="22"/>
        <v>0</v>
      </c>
      <c r="AO76" s="942">
        <f t="shared" si="8"/>
        <v>0</v>
      </c>
      <c r="AP76" s="916"/>
    </row>
    <row r="77" spans="1:42" s="780" customFormat="1">
      <c r="A77" s="951" t="s">
        <v>507</v>
      </c>
      <c r="B77" s="1004" t="s">
        <v>30</v>
      </c>
      <c r="C77" s="940"/>
      <c r="D77" s="940"/>
      <c r="E77" s="940"/>
      <c r="F77" s="940"/>
      <c r="G77" s="1035">
        <f>G78+G81</f>
        <v>737121</v>
      </c>
      <c r="H77" s="1035">
        <f t="shared" ref="H77:T77" si="57">H78+H81</f>
        <v>70000</v>
      </c>
      <c r="I77" s="1035">
        <f t="shared" si="57"/>
        <v>0</v>
      </c>
      <c r="J77" s="1035">
        <f t="shared" si="57"/>
        <v>70000</v>
      </c>
      <c r="K77" s="1035">
        <f t="shared" si="57"/>
        <v>0</v>
      </c>
      <c r="L77" s="1035">
        <f t="shared" si="57"/>
        <v>0</v>
      </c>
      <c r="M77" s="1035">
        <f t="shared" si="57"/>
        <v>0</v>
      </c>
      <c r="N77" s="1035">
        <f t="shared" si="57"/>
        <v>401400</v>
      </c>
      <c r="O77" s="1035">
        <f t="shared" si="57"/>
        <v>15000</v>
      </c>
      <c r="P77" s="1035">
        <f t="shared" si="57"/>
        <v>66886</v>
      </c>
      <c r="Q77" s="1035">
        <f t="shared" si="57"/>
        <v>290000</v>
      </c>
      <c r="R77" s="1035">
        <f t="shared" si="57"/>
        <v>0</v>
      </c>
      <c r="S77" s="1035">
        <f t="shared" si="57"/>
        <v>29514</v>
      </c>
      <c r="T77" s="1035">
        <f t="shared" si="57"/>
        <v>0</v>
      </c>
      <c r="U77" s="1035"/>
      <c r="V77" s="1035"/>
      <c r="W77" s="1035"/>
      <c r="X77" s="920"/>
      <c r="Y77" s="920"/>
      <c r="Z77" s="920"/>
      <c r="AA77" s="920"/>
      <c r="AB77" s="920"/>
      <c r="AC77" s="1046"/>
      <c r="AD77" s="121"/>
      <c r="AE77" s="121"/>
      <c r="AF77" s="121"/>
      <c r="AG77" s="121"/>
      <c r="AH77" s="121"/>
      <c r="AI77" s="942">
        <f t="shared" si="4"/>
        <v>331400</v>
      </c>
      <c r="AJ77" s="942">
        <f t="shared" si="5"/>
        <v>15000</v>
      </c>
      <c r="AK77" s="942">
        <f t="shared" si="6"/>
        <v>-3114</v>
      </c>
      <c r="AL77" s="942">
        <f t="shared" si="7"/>
        <v>290000</v>
      </c>
      <c r="AM77" s="942">
        <f t="shared" si="21"/>
        <v>0</v>
      </c>
      <c r="AN77" s="942">
        <f t="shared" si="22"/>
        <v>29514</v>
      </c>
      <c r="AO77" s="942">
        <f t="shared" si="8"/>
        <v>0</v>
      </c>
      <c r="AP77" s="916"/>
    </row>
    <row r="78" spans="1:42" s="780" customFormat="1">
      <c r="A78" s="944"/>
      <c r="B78" s="1004" t="s">
        <v>28</v>
      </c>
      <c r="C78" s="940"/>
      <c r="D78" s="940"/>
      <c r="E78" s="940"/>
      <c r="F78" s="940"/>
      <c r="G78" s="1035">
        <f>G79+G80</f>
        <v>689977</v>
      </c>
      <c r="H78" s="1035">
        <f t="shared" ref="H78:T78" si="58">H79+H80</f>
        <v>70000</v>
      </c>
      <c r="I78" s="1035">
        <f t="shared" si="58"/>
        <v>0</v>
      </c>
      <c r="J78" s="1035">
        <f t="shared" si="58"/>
        <v>70000</v>
      </c>
      <c r="K78" s="1035">
        <f t="shared" si="58"/>
        <v>0</v>
      </c>
      <c r="L78" s="1035">
        <f t="shared" si="58"/>
        <v>0</v>
      </c>
      <c r="M78" s="1035">
        <f t="shared" si="58"/>
        <v>0</v>
      </c>
      <c r="N78" s="1035">
        <f t="shared" si="58"/>
        <v>375000</v>
      </c>
      <c r="O78" s="1035">
        <f t="shared" si="58"/>
        <v>15000</v>
      </c>
      <c r="P78" s="1035">
        <f t="shared" si="58"/>
        <v>48486</v>
      </c>
      <c r="Q78" s="1035">
        <f t="shared" si="58"/>
        <v>290000</v>
      </c>
      <c r="R78" s="1035">
        <f t="shared" si="58"/>
        <v>0</v>
      </c>
      <c r="S78" s="1035">
        <f t="shared" si="58"/>
        <v>21514</v>
      </c>
      <c r="T78" s="1035">
        <f t="shared" si="58"/>
        <v>0</v>
      </c>
      <c r="U78" s="1035"/>
      <c r="V78" s="1035"/>
      <c r="W78" s="1035"/>
      <c r="X78" s="1035">
        <f t="shared" ref="X78:AB78" si="59">X79+X80</f>
        <v>0</v>
      </c>
      <c r="Y78" s="1035">
        <f t="shared" si="59"/>
        <v>0</v>
      </c>
      <c r="Z78" s="1035">
        <f t="shared" si="59"/>
        <v>0</v>
      </c>
      <c r="AA78" s="1035">
        <f t="shared" si="59"/>
        <v>0</v>
      </c>
      <c r="AB78" s="1035">
        <f t="shared" si="59"/>
        <v>0</v>
      </c>
      <c r="AC78" s="1046"/>
      <c r="AD78" s="121"/>
      <c r="AE78" s="121"/>
      <c r="AF78" s="121"/>
      <c r="AG78" s="121"/>
      <c r="AH78" s="121"/>
      <c r="AI78" s="942">
        <f t="shared" ref="AI78:AI140" si="60">AJ78+AK78+AL78+AM78+AN78+AO78</f>
        <v>305000</v>
      </c>
      <c r="AJ78" s="942">
        <f t="shared" ref="AJ78:AJ140" si="61">O78-I78</f>
        <v>15000</v>
      </c>
      <c r="AK78" s="942">
        <f t="shared" ref="AK78:AK140" si="62">P78-J78</f>
        <v>-21514</v>
      </c>
      <c r="AL78" s="942">
        <f t="shared" ref="AL78:AL140" si="63">Q78-K78</f>
        <v>290000</v>
      </c>
      <c r="AM78" s="942">
        <f t="shared" si="21"/>
        <v>0</v>
      </c>
      <c r="AN78" s="942">
        <f t="shared" si="22"/>
        <v>21514</v>
      </c>
      <c r="AO78" s="942">
        <f t="shared" ref="AO78:AO140" si="64">T78</f>
        <v>0</v>
      </c>
      <c r="AP78" s="916"/>
    </row>
    <row r="79" spans="1:42" s="780" customFormat="1" ht="105.6" customHeight="1">
      <c r="A79" s="916">
        <v>1</v>
      </c>
      <c r="B79" s="1017" t="s">
        <v>489</v>
      </c>
      <c r="C79" s="918" t="s">
        <v>119</v>
      </c>
      <c r="D79" s="918" t="s">
        <v>497</v>
      </c>
      <c r="E79" s="949" t="s">
        <v>165</v>
      </c>
      <c r="F79" s="918" t="s">
        <v>498</v>
      </c>
      <c r="G79" s="920">
        <v>290900</v>
      </c>
      <c r="H79" s="920">
        <f>SUM(I79:M79)</f>
        <v>0</v>
      </c>
      <c r="I79" s="920"/>
      <c r="J79" s="920"/>
      <c r="K79" s="920"/>
      <c r="L79" s="920"/>
      <c r="M79" s="920"/>
      <c r="N79" s="920">
        <f>SUM(O79:S79)</f>
        <v>15000</v>
      </c>
      <c r="O79" s="920">
        <v>15000</v>
      </c>
      <c r="P79" s="920"/>
      <c r="Q79" s="920"/>
      <c r="R79" s="920"/>
      <c r="S79" s="920"/>
      <c r="T79" s="920"/>
      <c r="U79" s="920"/>
      <c r="V79" s="920"/>
      <c r="W79" s="920"/>
      <c r="X79" s="920"/>
      <c r="Y79" s="920"/>
      <c r="Z79" s="920"/>
      <c r="AA79" s="920"/>
      <c r="AB79" s="920"/>
      <c r="AC79" s="1047"/>
      <c r="AD79" s="121"/>
      <c r="AE79" s="121"/>
      <c r="AF79" s="121"/>
      <c r="AG79" s="121"/>
      <c r="AH79" s="121"/>
      <c r="AI79" s="942">
        <f t="shared" si="60"/>
        <v>15000</v>
      </c>
      <c r="AJ79" s="942">
        <f t="shared" si="61"/>
        <v>15000</v>
      </c>
      <c r="AK79" s="942">
        <f t="shared" si="62"/>
        <v>0</v>
      </c>
      <c r="AL79" s="942">
        <f t="shared" si="63"/>
        <v>0</v>
      </c>
      <c r="AM79" s="942">
        <f t="shared" si="21"/>
        <v>0</v>
      </c>
      <c r="AN79" s="942">
        <f t="shared" si="22"/>
        <v>0</v>
      </c>
      <c r="AO79" s="942">
        <f t="shared" si="64"/>
        <v>0</v>
      </c>
      <c r="AP79" s="916"/>
    </row>
    <row r="80" spans="1:42" s="780" customFormat="1" ht="105.6" customHeight="1">
      <c r="A80" s="916">
        <v>2</v>
      </c>
      <c r="B80" s="1021" t="s">
        <v>602</v>
      </c>
      <c r="C80" s="981" t="s">
        <v>474</v>
      </c>
      <c r="D80" s="918"/>
      <c r="E80" s="946" t="s">
        <v>172</v>
      </c>
      <c r="F80" s="949" t="s">
        <v>476</v>
      </c>
      <c r="G80" s="1051">
        <v>399077</v>
      </c>
      <c r="H80" s="920">
        <f>SUM(I80:M80)</f>
        <v>70000</v>
      </c>
      <c r="I80" s="920"/>
      <c r="J80" s="1040">
        <v>70000</v>
      </c>
      <c r="K80" s="920"/>
      <c r="L80" s="920"/>
      <c r="M80" s="920"/>
      <c r="N80" s="920">
        <f>SUM(O80:S80)</f>
        <v>360000</v>
      </c>
      <c r="O80" s="920"/>
      <c r="P80" s="1040">
        <v>48486</v>
      </c>
      <c r="Q80" s="1051">
        <v>290000</v>
      </c>
      <c r="R80" s="920"/>
      <c r="S80" s="920">
        <v>21514</v>
      </c>
      <c r="T80" s="920"/>
      <c r="U80" s="920"/>
      <c r="V80" s="920"/>
      <c r="W80" s="920"/>
      <c r="X80" s="920"/>
      <c r="Y80" s="920"/>
      <c r="Z80" s="920"/>
      <c r="AA80" s="920"/>
      <c r="AB80" s="920"/>
      <c r="AC80" s="1047" t="s">
        <v>600</v>
      </c>
      <c r="AD80" s="121"/>
      <c r="AE80" s="121"/>
      <c r="AF80" s="121"/>
      <c r="AG80" s="121"/>
      <c r="AH80" s="121"/>
      <c r="AI80" s="942">
        <f t="shared" si="60"/>
        <v>290000</v>
      </c>
      <c r="AJ80" s="942">
        <f t="shared" si="61"/>
        <v>0</v>
      </c>
      <c r="AK80" s="942">
        <f t="shared" si="62"/>
        <v>-21514</v>
      </c>
      <c r="AL80" s="942">
        <f t="shared" si="63"/>
        <v>290000</v>
      </c>
      <c r="AM80" s="942">
        <f t="shared" si="21"/>
        <v>0</v>
      </c>
      <c r="AN80" s="942">
        <f t="shared" si="22"/>
        <v>21514</v>
      </c>
      <c r="AO80" s="942">
        <f t="shared" si="64"/>
        <v>0</v>
      </c>
      <c r="AP80" s="916"/>
    </row>
    <row r="81" spans="1:42" s="780" customFormat="1">
      <c r="A81" s="951"/>
      <c r="B81" s="1004" t="s">
        <v>29</v>
      </c>
      <c r="C81" s="952"/>
      <c r="D81" s="952"/>
      <c r="E81" s="952"/>
      <c r="F81" s="952"/>
      <c r="G81" s="1035">
        <f>G82+G83+G84</f>
        <v>47144</v>
      </c>
      <c r="H81" s="1035">
        <f t="shared" ref="H81:T81" si="65">H82+H83+H84</f>
        <v>0</v>
      </c>
      <c r="I81" s="1035">
        <f t="shared" si="65"/>
        <v>0</v>
      </c>
      <c r="J81" s="1035">
        <f t="shared" si="65"/>
        <v>0</v>
      </c>
      <c r="K81" s="1035">
        <f t="shared" si="65"/>
        <v>0</v>
      </c>
      <c r="L81" s="1035">
        <f t="shared" si="65"/>
        <v>0</v>
      </c>
      <c r="M81" s="1035">
        <f t="shared" si="65"/>
        <v>0</v>
      </c>
      <c r="N81" s="1035">
        <f t="shared" si="65"/>
        <v>26400</v>
      </c>
      <c r="O81" s="1035">
        <f t="shared" si="65"/>
        <v>0</v>
      </c>
      <c r="P81" s="1035">
        <f t="shared" si="65"/>
        <v>18400</v>
      </c>
      <c r="Q81" s="1035">
        <f t="shared" si="65"/>
        <v>0</v>
      </c>
      <c r="R81" s="1035">
        <f t="shared" si="65"/>
        <v>0</v>
      </c>
      <c r="S81" s="1035">
        <f t="shared" si="65"/>
        <v>8000</v>
      </c>
      <c r="T81" s="1035">
        <f t="shared" si="65"/>
        <v>0</v>
      </c>
      <c r="U81" s="1035"/>
      <c r="V81" s="1035"/>
      <c r="W81" s="1035"/>
      <c r="X81" s="920"/>
      <c r="Y81" s="920"/>
      <c r="Z81" s="920"/>
      <c r="AA81" s="920"/>
      <c r="AB81" s="920"/>
      <c r="AC81" s="1046"/>
      <c r="AD81" s="121"/>
      <c r="AE81" s="121"/>
      <c r="AF81" s="121"/>
      <c r="AG81" s="121"/>
      <c r="AH81" s="121"/>
      <c r="AI81" s="942">
        <f t="shared" si="60"/>
        <v>26400</v>
      </c>
      <c r="AJ81" s="942">
        <f t="shared" si="61"/>
        <v>0</v>
      </c>
      <c r="AK81" s="942">
        <f t="shared" si="62"/>
        <v>18400</v>
      </c>
      <c r="AL81" s="942">
        <f t="shared" si="63"/>
        <v>0</v>
      </c>
      <c r="AM81" s="942">
        <f t="shared" si="21"/>
        <v>0</v>
      </c>
      <c r="AN81" s="942">
        <f t="shared" si="22"/>
        <v>8000</v>
      </c>
      <c r="AO81" s="942">
        <f t="shared" si="64"/>
        <v>0</v>
      </c>
      <c r="AP81" s="916"/>
    </row>
    <row r="82" spans="1:42" s="780" customFormat="1" ht="54.75" customHeight="1">
      <c r="A82" s="916">
        <v>1</v>
      </c>
      <c r="B82" s="1017" t="s">
        <v>490</v>
      </c>
      <c r="C82" s="918" t="s">
        <v>499</v>
      </c>
      <c r="D82" s="918" t="s">
        <v>500</v>
      </c>
      <c r="E82" s="918" t="s">
        <v>307</v>
      </c>
      <c r="F82" s="918" t="s">
        <v>501</v>
      </c>
      <c r="G82" s="920">
        <v>14540</v>
      </c>
      <c r="H82" s="920">
        <f>SUM(I82:M82)</f>
        <v>0</v>
      </c>
      <c r="I82" s="920"/>
      <c r="J82" s="920"/>
      <c r="K82" s="920"/>
      <c r="L82" s="920"/>
      <c r="M82" s="920"/>
      <c r="N82" s="920">
        <f>SUM(O82:S82)</f>
        <v>11500</v>
      </c>
      <c r="O82" s="920"/>
      <c r="P82" s="920">
        <v>11500</v>
      </c>
      <c r="Q82" s="920"/>
      <c r="R82" s="920"/>
      <c r="S82" s="920"/>
      <c r="T82" s="920"/>
      <c r="U82" s="920"/>
      <c r="V82" s="920"/>
      <c r="W82" s="920"/>
      <c r="X82" s="920"/>
      <c r="Y82" s="920"/>
      <c r="Z82" s="920"/>
      <c r="AA82" s="920"/>
      <c r="AB82" s="920"/>
      <c r="AC82" s="1047"/>
      <c r="AD82" s="121"/>
      <c r="AE82" s="121"/>
      <c r="AF82" s="121"/>
      <c r="AG82" s="121"/>
      <c r="AH82" s="121"/>
      <c r="AI82" s="942">
        <f t="shared" si="60"/>
        <v>11500</v>
      </c>
      <c r="AJ82" s="942">
        <f t="shared" si="61"/>
        <v>0</v>
      </c>
      <c r="AK82" s="942">
        <f t="shared" si="62"/>
        <v>11500</v>
      </c>
      <c r="AL82" s="942">
        <f t="shared" si="63"/>
        <v>0</v>
      </c>
      <c r="AM82" s="942">
        <f t="shared" si="21"/>
        <v>0</v>
      </c>
      <c r="AN82" s="942">
        <f t="shared" si="22"/>
        <v>0</v>
      </c>
      <c r="AO82" s="942">
        <f t="shared" si="64"/>
        <v>0</v>
      </c>
      <c r="AP82" s="916"/>
    </row>
    <row r="83" spans="1:42" s="780" customFormat="1" ht="80.099999999999994" customHeight="1">
      <c r="A83" s="916">
        <f>A82+1</f>
        <v>2</v>
      </c>
      <c r="B83" s="1017" t="s">
        <v>491</v>
      </c>
      <c r="C83" s="918" t="s">
        <v>209</v>
      </c>
      <c r="D83" s="918" t="s">
        <v>245</v>
      </c>
      <c r="E83" s="918" t="s">
        <v>235</v>
      </c>
      <c r="F83" s="918" t="s">
        <v>502</v>
      </c>
      <c r="G83" s="920">
        <v>22993</v>
      </c>
      <c r="H83" s="920">
        <f>SUM(I83:M83)</f>
        <v>0</v>
      </c>
      <c r="I83" s="920"/>
      <c r="J83" s="920"/>
      <c r="K83" s="920"/>
      <c r="L83" s="920"/>
      <c r="M83" s="920"/>
      <c r="N83" s="920">
        <f>SUM(O83:S83)</f>
        <v>6900</v>
      </c>
      <c r="O83" s="920"/>
      <c r="P83" s="920">
        <v>6900</v>
      </c>
      <c r="Q83" s="920"/>
      <c r="R83" s="920"/>
      <c r="S83" s="920"/>
      <c r="T83" s="920"/>
      <c r="U83" s="920"/>
      <c r="V83" s="920"/>
      <c r="W83" s="920"/>
      <c r="X83" s="920"/>
      <c r="Y83" s="920"/>
      <c r="Z83" s="920"/>
      <c r="AA83" s="920"/>
      <c r="AB83" s="920"/>
      <c r="AC83" s="1047"/>
      <c r="AD83" s="121"/>
      <c r="AE83" s="121"/>
      <c r="AF83" s="121"/>
      <c r="AG83" s="121"/>
      <c r="AH83" s="121"/>
      <c r="AI83" s="942">
        <f t="shared" si="60"/>
        <v>6900</v>
      </c>
      <c r="AJ83" s="942">
        <f t="shared" si="61"/>
        <v>0</v>
      </c>
      <c r="AK83" s="942">
        <f t="shared" si="62"/>
        <v>6900</v>
      </c>
      <c r="AL83" s="942">
        <f t="shared" si="63"/>
        <v>0</v>
      </c>
      <c r="AM83" s="942">
        <f t="shared" si="21"/>
        <v>0</v>
      </c>
      <c r="AN83" s="942">
        <f t="shared" si="22"/>
        <v>0</v>
      </c>
      <c r="AO83" s="942">
        <f t="shared" si="64"/>
        <v>0</v>
      </c>
      <c r="AP83" s="916"/>
    </row>
    <row r="84" spans="1:42" s="780" customFormat="1" ht="56.45" customHeight="1">
      <c r="A84" s="916">
        <v>3</v>
      </c>
      <c r="B84" s="1022" t="s">
        <v>271</v>
      </c>
      <c r="C84" s="982" t="s">
        <v>207</v>
      </c>
      <c r="D84" s="983" t="s">
        <v>233</v>
      </c>
      <c r="E84" s="983" t="s">
        <v>235</v>
      </c>
      <c r="F84" s="971" t="s">
        <v>274</v>
      </c>
      <c r="G84" s="1052">
        <v>9611</v>
      </c>
      <c r="H84" s="920">
        <f>SUM(I84:M84)</f>
        <v>0</v>
      </c>
      <c r="I84" s="920"/>
      <c r="J84" s="920"/>
      <c r="K84" s="920"/>
      <c r="L84" s="920"/>
      <c r="M84" s="920"/>
      <c r="N84" s="920">
        <f t="shared" ref="N84:N106" si="66">SUM(O84:S84)</f>
        <v>8000</v>
      </c>
      <c r="O84" s="920"/>
      <c r="P84" s="920"/>
      <c r="Q84" s="920"/>
      <c r="R84" s="920"/>
      <c r="S84" s="1053">
        <v>8000</v>
      </c>
      <c r="T84" s="1053"/>
      <c r="U84" s="1053"/>
      <c r="V84" s="1053"/>
      <c r="W84" s="1053"/>
      <c r="X84" s="920"/>
      <c r="Y84" s="920"/>
      <c r="Z84" s="920"/>
      <c r="AA84" s="920"/>
      <c r="AB84" s="920"/>
      <c r="AC84" s="1047"/>
      <c r="AD84" s="121"/>
      <c r="AE84" s="121"/>
      <c r="AF84" s="121"/>
      <c r="AG84" s="121"/>
      <c r="AH84" s="121"/>
      <c r="AI84" s="942">
        <f t="shared" si="60"/>
        <v>8000</v>
      </c>
      <c r="AJ84" s="942">
        <f t="shared" si="61"/>
        <v>0</v>
      </c>
      <c r="AK84" s="942">
        <f t="shared" si="62"/>
        <v>0</v>
      </c>
      <c r="AL84" s="942">
        <f t="shared" si="63"/>
        <v>0</v>
      </c>
      <c r="AM84" s="942">
        <f t="shared" si="21"/>
        <v>0</v>
      </c>
      <c r="AN84" s="942">
        <f t="shared" si="22"/>
        <v>8000</v>
      </c>
      <c r="AO84" s="942">
        <f t="shared" si="64"/>
        <v>0</v>
      </c>
      <c r="AP84" s="916"/>
    </row>
    <row r="85" spans="1:42" s="778" customFormat="1" ht="44.45" customHeight="1">
      <c r="A85" s="951" t="s">
        <v>34</v>
      </c>
      <c r="B85" s="1007" t="s">
        <v>364</v>
      </c>
      <c r="C85" s="961"/>
      <c r="D85" s="961"/>
      <c r="E85" s="961"/>
      <c r="F85" s="961"/>
      <c r="G85" s="1035">
        <f>G86</f>
        <v>731944</v>
      </c>
      <c r="H85" s="1035">
        <f t="shared" ref="H85:T85" si="67">H86</f>
        <v>264000</v>
      </c>
      <c r="I85" s="1035">
        <f t="shared" si="67"/>
        <v>264000</v>
      </c>
      <c r="J85" s="1035">
        <f t="shared" si="67"/>
        <v>0</v>
      </c>
      <c r="K85" s="1035">
        <f t="shared" si="67"/>
        <v>0</v>
      </c>
      <c r="L85" s="1035">
        <f t="shared" si="67"/>
        <v>0</v>
      </c>
      <c r="M85" s="1035">
        <f t="shared" si="67"/>
        <v>0</v>
      </c>
      <c r="N85" s="1035">
        <f t="shared" si="67"/>
        <v>337000</v>
      </c>
      <c r="O85" s="1035">
        <f t="shared" si="67"/>
        <v>264000</v>
      </c>
      <c r="P85" s="1035">
        <f t="shared" si="67"/>
        <v>9100</v>
      </c>
      <c r="Q85" s="1035">
        <f t="shared" si="67"/>
        <v>0</v>
      </c>
      <c r="R85" s="1035">
        <f t="shared" si="67"/>
        <v>38900</v>
      </c>
      <c r="S85" s="1035">
        <f t="shared" si="67"/>
        <v>0</v>
      </c>
      <c r="T85" s="1035">
        <f t="shared" si="67"/>
        <v>25000</v>
      </c>
      <c r="U85" s="1035"/>
      <c r="V85" s="1035"/>
      <c r="W85" s="1035"/>
      <c r="X85" s="1035"/>
      <c r="Y85" s="1035"/>
      <c r="Z85" s="1035"/>
      <c r="AA85" s="1035"/>
      <c r="AB85" s="1035"/>
      <c r="AC85" s="1054"/>
      <c r="AD85" s="1038"/>
      <c r="AE85" s="1038"/>
      <c r="AF85" s="1038"/>
      <c r="AG85" s="1038"/>
      <c r="AH85" s="1038"/>
      <c r="AI85" s="942">
        <f t="shared" si="60"/>
        <v>73000</v>
      </c>
      <c r="AJ85" s="942">
        <f t="shared" si="61"/>
        <v>0</v>
      </c>
      <c r="AK85" s="942">
        <f t="shared" si="62"/>
        <v>9100</v>
      </c>
      <c r="AL85" s="942">
        <f t="shared" si="63"/>
        <v>0</v>
      </c>
      <c r="AM85" s="942">
        <f t="shared" si="21"/>
        <v>38900</v>
      </c>
      <c r="AN85" s="942">
        <f t="shared" si="22"/>
        <v>0</v>
      </c>
      <c r="AO85" s="942">
        <f t="shared" si="64"/>
        <v>25000</v>
      </c>
      <c r="AP85" s="951"/>
    </row>
    <row r="86" spans="1:42" s="780" customFormat="1" ht="44.45" customHeight="1">
      <c r="A86" s="916" t="s">
        <v>435</v>
      </c>
      <c r="B86" s="1009" t="s">
        <v>30</v>
      </c>
      <c r="C86" s="961"/>
      <c r="D86" s="961"/>
      <c r="E86" s="961"/>
      <c r="F86" s="961"/>
      <c r="G86" s="1035">
        <f>G87+G107</f>
        <v>731944</v>
      </c>
      <c r="H86" s="1035">
        <f t="shared" ref="H86:T86" si="68">H87+H107</f>
        <v>264000</v>
      </c>
      <c r="I86" s="1035">
        <f t="shared" si="68"/>
        <v>264000</v>
      </c>
      <c r="J86" s="1035">
        <f t="shared" si="68"/>
        <v>0</v>
      </c>
      <c r="K86" s="1035">
        <f t="shared" si="68"/>
        <v>0</v>
      </c>
      <c r="L86" s="1035">
        <f t="shared" si="68"/>
        <v>0</v>
      </c>
      <c r="M86" s="1035">
        <f t="shared" si="68"/>
        <v>0</v>
      </c>
      <c r="N86" s="1035">
        <f t="shared" si="68"/>
        <v>337000</v>
      </c>
      <c r="O86" s="1035">
        <f t="shared" si="68"/>
        <v>264000</v>
      </c>
      <c r="P86" s="1035">
        <f t="shared" si="68"/>
        <v>9100</v>
      </c>
      <c r="Q86" s="1035">
        <f t="shared" si="68"/>
        <v>0</v>
      </c>
      <c r="R86" s="1035">
        <f t="shared" si="68"/>
        <v>38900</v>
      </c>
      <c r="S86" s="1035">
        <f t="shared" si="68"/>
        <v>0</v>
      </c>
      <c r="T86" s="1035">
        <f t="shared" si="68"/>
        <v>25000</v>
      </c>
      <c r="U86" s="1035"/>
      <c r="V86" s="1035"/>
      <c r="W86" s="1035"/>
      <c r="X86" s="920"/>
      <c r="Y86" s="920"/>
      <c r="Z86" s="920"/>
      <c r="AA86" s="920"/>
      <c r="AB86" s="920"/>
      <c r="AC86" s="1047"/>
      <c r="AD86" s="121"/>
      <c r="AE86" s="121"/>
      <c r="AF86" s="121"/>
      <c r="AG86" s="121"/>
      <c r="AH86" s="121"/>
      <c r="AI86" s="942">
        <f t="shared" si="60"/>
        <v>73000</v>
      </c>
      <c r="AJ86" s="942">
        <f t="shared" si="61"/>
        <v>0</v>
      </c>
      <c r="AK86" s="942">
        <f t="shared" si="62"/>
        <v>9100</v>
      </c>
      <c r="AL86" s="942">
        <f t="shared" si="63"/>
        <v>0</v>
      </c>
      <c r="AM86" s="942">
        <f t="shared" si="21"/>
        <v>38900</v>
      </c>
      <c r="AN86" s="942">
        <f t="shared" si="22"/>
        <v>0</v>
      </c>
      <c r="AO86" s="942">
        <f t="shared" si="64"/>
        <v>25000</v>
      </c>
      <c r="AP86" s="916"/>
    </row>
    <row r="87" spans="1:42" s="780" customFormat="1" ht="25.5" customHeight="1">
      <c r="A87" s="916"/>
      <c r="B87" s="1009" t="s">
        <v>29</v>
      </c>
      <c r="C87" s="961"/>
      <c r="D87" s="961"/>
      <c r="E87" s="961"/>
      <c r="F87" s="961"/>
      <c r="G87" s="1035">
        <f>SUM(G88:G106)</f>
        <v>637179</v>
      </c>
      <c r="H87" s="1035">
        <f t="shared" ref="H87:T87" si="69">SUM(H88:H106)</f>
        <v>264000</v>
      </c>
      <c r="I87" s="1035">
        <f t="shared" si="69"/>
        <v>264000</v>
      </c>
      <c r="J87" s="1035">
        <f t="shared" si="69"/>
        <v>0</v>
      </c>
      <c r="K87" s="1035">
        <f t="shared" si="69"/>
        <v>0</v>
      </c>
      <c r="L87" s="1035">
        <f t="shared" si="69"/>
        <v>0</v>
      </c>
      <c r="M87" s="1035">
        <f t="shared" si="69"/>
        <v>0</v>
      </c>
      <c r="N87" s="1035">
        <f t="shared" si="69"/>
        <v>312000</v>
      </c>
      <c r="O87" s="1035">
        <f t="shared" si="69"/>
        <v>264000</v>
      </c>
      <c r="P87" s="1035">
        <f t="shared" si="69"/>
        <v>9100</v>
      </c>
      <c r="Q87" s="1035">
        <f t="shared" si="69"/>
        <v>0</v>
      </c>
      <c r="R87" s="1035">
        <f t="shared" si="69"/>
        <v>38900</v>
      </c>
      <c r="S87" s="1035">
        <f t="shared" si="69"/>
        <v>0</v>
      </c>
      <c r="T87" s="1035">
        <f t="shared" si="69"/>
        <v>0</v>
      </c>
      <c r="U87" s="1035"/>
      <c r="V87" s="1035"/>
      <c r="W87" s="1035"/>
      <c r="X87" s="920"/>
      <c r="Y87" s="920"/>
      <c r="Z87" s="920"/>
      <c r="AA87" s="920"/>
      <c r="AB87" s="920"/>
      <c r="AC87" s="1047"/>
      <c r="AD87" s="121"/>
      <c r="AE87" s="121"/>
      <c r="AF87" s="121"/>
      <c r="AG87" s="121"/>
      <c r="AH87" s="121"/>
      <c r="AI87" s="942">
        <f t="shared" si="60"/>
        <v>48000</v>
      </c>
      <c r="AJ87" s="942">
        <f t="shared" si="61"/>
        <v>0</v>
      </c>
      <c r="AK87" s="942">
        <f t="shared" si="62"/>
        <v>9100</v>
      </c>
      <c r="AL87" s="942">
        <f t="shared" si="63"/>
        <v>0</v>
      </c>
      <c r="AM87" s="942">
        <f t="shared" si="21"/>
        <v>38900</v>
      </c>
      <c r="AN87" s="942">
        <f t="shared" si="22"/>
        <v>0</v>
      </c>
      <c r="AO87" s="942">
        <f t="shared" si="64"/>
        <v>0</v>
      </c>
      <c r="AP87" s="916"/>
    </row>
    <row r="88" spans="1:42" s="780" customFormat="1" ht="60.75" customHeight="1">
      <c r="A88" s="916">
        <v>1</v>
      </c>
      <c r="B88" s="1022" t="s">
        <v>243</v>
      </c>
      <c r="C88" s="982" t="s">
        <v>221</v>
      </c>
      <c r="D88" s="949" t="s">
        <v>222</v>
      </c>
      <c r="E88" s="949" t="s">
        <v>235</v>
      </c>
      <c r="F88" s="971" t="s">
        <v>249</v>
      </c>
      <c r="G88" s="1044">
        <v>28567</v>
      </c>
      <c r="H88" s="920">
        <f>SUM(I88:M88)</f>
        <v>0</v>
      </c>
      <c r="I88" s="920"/>
      <c r="J88" s="920"/>
      <c r="K88" s="920"/>
      <c r="L88" s="920"/>
      <c r="M88" s="920"/>
      <c r="N88" s="920">
        <f t="shared" si="66"/>
        <v>28000</v>
      </c>
      <c r="O88" s="920"/>
      <c r="P88" s="920"/>
      <c r="Q88" s="920"/>
      <c r="R88" s="1055">
        <v>28000</v>
      </c>
      <c r="S88" s="920"/>
      <c r="T88" s="920"/>
      <c r="U88" s="920"/>
      <c r="V88" s="920"/>
      <c r="W88" s="920"/>
      <c r="X88" s="920"/>
      <c r="Y88" s="920"/>
      <c r="Z88" s="920"/>
      <c r="AA88" s="920"/>
      <c r="AB88" s="920"/>
      <c r="AC88" s="1047"/>
      <c r="AD88" s="121"/>
      <c r="AE88" s="121"/>
      <c r="AF88" s="121"/>
      <c r="AG88" s="121"/>
      <c r="AH88" s="121"/>
      <c r="AI88" s="942">
        <f t="shared" si="60"/>
        <v>28000</v>
      </c>
      <c r="AJ88" s="942">
        <f t="shared" si="61"/>
        <v>0</v>
      </c>
      <c r="AK88" s="942">
        <f t="shared" si="62"/>
        <v>0</v>
      </c>
      <c r="AL88" s="942">
        <f t="shared" si="63"/>
        <v>0</v>
      </c>
      <c r="AM88" s="942">
        <f t="shared" si="21"/>
        <v>28000</v>
      </c>
      <c r="AN88" s="942">
        <f t="shared" si="22"/>
        <v>0</v>
      </c>
      <c r="AO88" s="942">
        <f t="shared" si="64"/>
        <v>0</v>
      </c>
      <c r="AP88" s="916"/>
    </row>
    <row r="89" spans="1:42" s="780" customFormat="1" ht="60.75" customHeight="1">
      <c r="A89" s="916">
        <f>A88+1</f>
        <v>2</v>
      </c>
      <c r="B89" s="1023" t="s">
        <v>240</v>
      </c>
      <c r="C89" s="950" t="s">
        <v>244</v>
      </c>
      <c r="D89" s="950" t="s">
        <v>245</v>
      </c>
      <c r="E89" s="950" t="s">
        <v>223</v>
      </c>
      <c r="F89" s="974" t="s">
        <v>246</v>
      </c>
      <c r="G89" s="1044">
        <v>5752</v>
      </c>
      <c r="H89" s="920">
        <f t="shared" ref="H89:H139" si="70">SUM(I89:M89)</f>
        <v>0</v>
      </c>
      <c r="I89" s="920"/>
      <c r="J89" s="920"/>
      <c r="K89" s="920"/>
      <c r="L89" s="920"/>
      <c r="M89" s="920"/>
      <c r="N89" s="920">
        <f t="shared" si="66"/>
        <v>5600</v>
      </c>
      <c r="O89" s="920"/>
      <c r="P89" s="920">
        <v>2800</v>
      </c>
      <c r="Q89" s="920"/>
      <c r="R89" s="1055">
        <v>2800</v>
      </c>
      <c r="S89" s="920"/>
      <c r="T89" s="920"/>
      <c r="U89" s="920"/>
      <c r="V89" s="920"/>
      <c r="W89" s="920"/>
      <c r="X89" s="920"/>
      <c r="Y89" s="920"/>
      <c r="Z89" s="920"/>
      <c r="AA89" s="920"/>
      <c r="AB89" s="920"/>
      <c r="AC89" s="1047"/>
      <c r="AD89" s="121"/>
      <c r="AE89" s="121"/>
      <c r="AF89" s="121"/>
      <c r="AG89" s="121"/>
      <c r="AH89" s="121"/>
      <c r="AI89" s="942">
        <f t="shared" si="60"/>
        <v>5600</v>
      </c>
      <c r="AJ89" s="942">
        <f t="shared" si="61"/>
        <v>0</v>
      </c>
      <c r="AK89" s="942">
        <f t="shared" si="62"/>
        <v>2800</v>
      </c>
      <c r="AL89" s="942">
        <f t="shared" si="63"/>
        <v>0</v>
      </c>
      <c r="AM89" s="942">
        <f t="shared" si="21"/>
        <v>2800</v>
      </c>
      <c r="AN89" s="942">
        <f t="shared" si="22"/>
        <v>0</v>
      </c>
      <c r="AO89" s="942">
        <f t="shared" si="64"/>
        <v>0</v>
      </c>
      <c r="AP89" s="916"/>
    </row>
    <row r="90" spans="1:42" s="780" customFormat="1" ht="60.75" customHeight="1">
      <c r="A90" s="916">
        <f t="shared" ref="A90:A106" si="71">A89+1</f>
        <v>3</v>
      </c>
      <c r="B90" s="1023" t="s">
        <v>241</v>
      </c>
      <c r="C90" s="950" t="s">
        <v>244</v>
      </c>
      <c r="D90" s="950" t="s">
        <v>245</v>
      </c>
      <c r="E90" s="950" t="s">
        <v>235</v>
      </c>
      <c r="F90" s="974" t="s">
        <v>247</v>
      </c>
      <c r="G90" s="1044">
        <v>5838</v>
      </c>
      <c r="H90" s="920">
        <f t="shared" si="70"/>
        <v>0</v>
      </c>
      <c r="I90" s="920"/>
      <c r="J90" s="920"/>
      <c r="K90" s="920"/>
      <c r="L90" s="920"/>
      <c r="M90" s="920"/>
      <c r="N90" s="920">
        <f t="shared" si="66"/>
        <v>5700</v>
      </c>
      <c r="O90" s="920"/>
      <c r="P90" s="920">
        <v>2200</v>
      </c>
      <c r="Q90" s="920"/>
      <c r="R90" s="1055">
        <v>3500</v>
      </c>
      <c r="S90" s="920"/>
      <c r="T90" s="920"/>
      <c r="U90" s="920"/>
      <c r="V90" s="920"/>
      <c r="W90" s="920"/>
      <c r="X90" s="920"/>
      <c r="Y90" s="920"/>
      <c r="Z90" s="920"/>
      <c r="AA90" s="920"/>
      <c r="AB90" s="920"/>
      <c r="AC90" s="1047"/>
      <c r="AD90" s="121"/>
      <c r="AE90" s="121"/>
      <c r="AF90" s="121"/>
      <c r="AG90" s="121"/>
      <c r="AH90" s="121"/>
      <c r="AI90" s="942">
        <f t="shared" si="60"/>
        <v>5700</v>
      </c>
      <c r="AJ90" s="942">
        <f t="shared" si="61"/>
        <v>0</v>
      </c>
      <c r="AK90" s="942">
        <f t="shared" si="62"/>
        <v>2200</v>
      </c>
      <c r="AL90" s="942">
        <f t="shared" si="63"/>
        <v>0</v>
      </c>
      <c r="AM90" s="942">
        <f t="shared" si="21"/>
        <v>3500</v>
      </c>
      <c r="AN90" s="942">
        <f t="shared" si="22"/>
        <v>0</v>
      </c>
      <c r="AO90" s="942">
        <f t="shared" si="64"/>
        <v>0</v>
      </c>
      <c r="AP90" s="916"/>
    </row>
    <row r="91" spans="1:42" s="780" customFormat="1" ht="60.75" customHeight="1">
      <c r="A91" s="916">
        <f t="shared" si="71"/>
        <v>4</v>
      </c>
      <c r="B91" s="1023" t="s">
        <v>242</v>
      </c>
      <c r="C91" s="950" t="s">
        <v>244</v>
      </c>
      <c r="D91" s="950" t="s">
        <v>245</v>
      </c>
      <c r="E91" s="950" t="s">
        <v>235</v>
      </c>
      <c r="F91" s="974" t="s">
        <v>248</v>
      </c>
      <c r="G91" s="1044">
        <v>8902</v>
      </c>
      <c r="H91" s="920">
        <f t="shared" si="70"/>
        <v>0</v>
      </c>
      <c r="I91" s="920"/>
      <c r="J91" s="920"/>
      <c r="K91" s="920"/>
      <c r="L91" s="920"/>
      <c r="M91" s="920"/>
      <c r="N91" s="920">
        <f t="shared" si="66"/>
        <v>8700</v>
      </c>
      <c r="O91" s="920"/>
      <c r="P91" s="920">
        <v>4100</v>
      </c>
      <c r="Q91" s="920"/>
      <c r="R91" s="1055">
        <v>4600</v>
      </c>
      <c r="S91" s="920"/>
      <c r="T91" s="920"/>
      <c r="U91" s="920"/>
      <c r="V91" s="920"/>
      <c r="W91" s="920"/>
      <c r="X91" s="920"/>
      <c r="Y91" s="920"/>
      <c r="Z91" s="920"/>
      <c r="AA91" s="920"/>
      <c r="AB91" s="920"/>
      <c r="AC91" s="1047"/>
      <c r="AD91" s="121"/>
      <c r="AE91" s="121"/>
      <c r="AF91" s="121"/>
      <c r="AG91" s="121"/>
      <c r="AH91" s="121"/>
      <c r="AI91" s="942">
        <f t="shared" si="60"/>
        <v>8700</v>
      </c>
      <c r="AJ91" s="942">
        <f t="shared" si="61"/>
        <v>0</v>
      </c>
      <c r="AK91" s="942">
        <f t="shared" si="62"/>
        <v>4100</v>
      </c>
      <c r="AL91" s="942">
        <f t="shared" si="63"/>
        <v>0</v>
      </c>
      <c r="AM91" s="942">
        <f t="shared" si="21"/>
        <v>4600</v>
      </c>
      <c r="AN91" s="942">
        <f t="shared" si="22"/>
        <v>0</v>
      </c>
      <c r="AO91" s="942">
        <f t="shared" si="64"/>
        <v>0</v>
      </c>
      <c r="AP91" s="916"/>
    </row>
    <row r="92" spans="1:42" s="780" customFormat="1" ht="44.45" customHeight="1">
      <c r="A92" s="916">
        <f t="shared" si="71"/>
        <v>5</v>
      </c>
      <c r="B92" s="1001" t="s">
        <v>384</v>
      </c>
      <c r="C92" s="950" t="s">
        <v>319</v>
      </c>
      <c r="D92" s="950" t="s">
        <v>327</v>
      </c>
      <c r="E92" s="950" t="s">
        <v>223</v>
      </c>
      <c r="F92" s="950" t="s">
        <v>385</v>
      </c>
      <c r="G92" s="1040">
        <v>9025</v>
      </c>
      <c r="H92" s="920">
        <f t="shared" si="70"/>
        <v>8400</v>
      </c>
      <c r="I92" s="1040">
        <v>8400</v>
      </c>
      <c r="J92" s="1040"/>
      <c r="K92" s="920"/>
      <c r="L92" s="920"/>
      <c r="M92" s="920"/>
      <c r="N92" s="920">
        <f t="shared" si="66"/>
        <v>8000</v>
      </c>
      <c r="O92" s="1040">
        <v>8000</v>
      </c>
      <c r="P92" s="920"/>
      <c r="Q92" s="920"/>
      <c r="R92" s="1055"/>
      <c r="S92" s="920"/>
      <c r="T92" s="920"/>
      <c r="U92" s="920"/>
      <c r="V92" s="920"/>
      <c r="W92" s="920"/>
      <c r="X92" s="920"/>
      <c r="Y92" s="920"/>
      <c r="Z92" s="920"/>
      <c r="AA92" s="920"/>
      <c r="AB92" s="920"/>
      <c r="AC92" s="1047"/>
      <c r="AD92" s="121"/>
      <c r="AE92" s="121"/>
      <c r="AF92" s="121"/>
      <c r="AG92" s="121"/>
      <c r="AH92" s="121"/>
      <c r="AI92" s="942">
        <f t="shared" si="60"/>
        <v>-400</v>
      </c>
      <c r="AJ92" s="942">
        <f t="shared" si="61"/>
        <v>-400</v>
      </c>
      <c r="AK92" s="942">
        <f t="shared" si="62"/>
        <v>0</v>
      </c>
      <c r="AL92" s="942">
        <f t="shared" si="63"/>
        <v>0</v>
      </c>
      <c r="AM92" s="942">
        <f t="shared" si="21"/>
        <v>0</v>
      </c>
      <c r="AN92" s="942">
        <f t="shared" si="22"/>
        <v>0</v>
      </c>
      <c r="AO92" s="942">
        <f t="shared" si="64"/>
        <v>0</v>
      </c>
      <c r="AP92" s="916"/>
    </row>
    <row r="93" spans="1:42" s="780" customFormat="1" ht="44.45" customHeight="1">
      <c r="A93" s="916">
        <f t="shared" si="71"/>
        <v>6</v>
      </c>
      <c r="B93" s="1001" t="s">
        <v>386</v>
      </c>
      <c r="C93" s="950" t="s">
        <v>319</v>
      </c>
      <c r="D93" s="950" t="s">
        <v>327</v>
      </c>
      <c r="E93" s="950" t="s">
        <v>223</v>
      </c>
      <c r="F93" s="950" t="s">
        <v>387</v>
      </c>
      <c r="G93" s="1040">
        <v>5855</v>
      </c>
      <c r="H93" s="920">
        <f t="shared" si="70"/>
        <v>5600</v>
      </c>
      <c r="I93" s="1040">
        <v>5600</v>
      </c>
      <c r="J93" s="1040"/>
      <c r="K93" s="920"/>
      <c r="L93" s="920"/>
      <c r="M93" s="920"/>
      <c r="N93" s="920">
        <f t="shared" si="66"/>
        <v>5000</v>
      </c>
      <c r="O93" s="1040">
        <v>5000</v>
      </c>
      <c r="P93" s="920"/>
      <c r="Q93" s="920"/>
      <c r="R93" s="1055"/>
      <c r="S93" s="920"/>
      <c r="T93" s="920"/>
      <c r="U93" s="920"/>
      <c r="V93" s="920"/>
      <c r="W93" s="920"/>
      <c r="X93" s="920"/>
      <c r="Y93" s="920"/>
      <c r="Z93" s="920"/>
      <c r="AA93" s="920"/>
      <c r="AB93" s="920"/>
      <c r="AC93" s="1047"/>
      <c r="AD93" s="121"/>
      <c r="AE93" s="121"/>
      <c r="AF93" s="121"/>
      <c r="AG93" s="121"/>
      <c r="AH93" s="121"/>
      <c r="AI93" s="942">
        <f t="shared" si="60"/>
        <v>-600</v>
      </c>
      <c r="AJ93" s="942">
        <f t="shared" si="61"/>
        <v>-600</v>
      </c>
      <c r="AK93" s="942">
        <f t="shared" si="62"/>
        <v>0</v>
      </c>
      <c r="AL93" s="942">
        <f t="shared" si="63"/>
        <v>0</v>
      </c>
      <c r="AM93" s="942">
        <f t="shared" ref="AM93:AM140" si="72">R93-L93</f>
        <v>0</v>
      </c>
      <c r="AN93" s="942">
        <f t="shared" ref="AN93:AN140" si="73">S93-M93</f>
        <v>0</v>
      </c>
      <c r="AO93" s="942">
        <f t="shared" si="64"/>
        <v>0</v>
      </c>
      <c r="AP93" s="916"/>
    </row>
    <row r="94" spans="1:42" s="780" customFormat="1" ht="44.45" customHeight="1">
      <c r="A94" s="916">
        <f t="shared" si="71"/>
        <v>7</v>
      </c>
      <c r="B94" s="1001" t="s">
        <v>388</v>
      </c>
      <c r="C94" s="950" t="s">
        <v>319</v>
      </c>
      <c r="D94" s="950" t="s">
        <v>327</v>
      </c>
      <c r="E94" s="950" t="s">
        <v>307</v>
      </c>
      <c r="F94" s="950" t="s">
        <v>389</v>
      </c>
      <c r="G94" s="1040">
        <v>31481</v>
      </c>
      <c r="H94" s="920">
        <f t="shared" si="70"/>
        <v>17000</v>
      </c>
      <c r="I94" s="1040">
        <v>17000</v>
      </c>
      <c r="J94" s="1040"/>
      <c r="K94" s="920"/>
      <c r="L94" s="920"/>
      <c r="M94" s="920"/>
      <c r="N94" s="920">
        <f t="shared" si="66"/>
        <v>25000</v>
      </c>
      <c r="O94" s="1040">
        <v>25000</v>
      </c>
      <c r="P94" s="920"/>
      <c r="Q94" s="920"/>
      <c r="R94" s="1055"/>
      <c r="S94" s="920"/>
      <c r="T94" s="920"/>
      <c r="U94" s="920"/>
      <c r="V94" s="920"/>
      <c r="W94" s="920"/>
      <c r="X94" s="920"/>
      <c r="Y94" s="920"/>
      <c r="Z94" s="920"/>
      <c r="AA94" s="920"/>
      <c r="AB94" s="920"/>
      <c r="AC94" s="1047"/>
      <c r="AD94" s="121"/>
      <c r="AE94" s="121"/>
      <c r="AF94" s="121"/>
      <c r="AG94" s="121"/>
      <c r="AH94" s="121"/>
      <c r="AI94" s="942">
        <f t="shared" si="60"/>
        <v>8000</v>
      </c>
      <c r="AJ94" s="942">
        <f t="shared" si="61"/>
        <v>8000</v>
      </c>
      <c r="AK94" s="942">
        <f t="shared" si="62"/>
        <v>0</v>
      </c>
      <c r="AL94" s="942">
        <f t="shared" si="63"/>
        <v>0</v>
      </c>
      <c r="AM94" s="942">
        <f t="shared" si="72"/>
        <v>0</v>
      </c>
      <c r="AN94" s="942">
        <f t="shared" si="73"/>
        <v>0</v>
      </c>
      <c r="AO94" s="942">
        <f t="shared" si="64"/>
        <v>0</v>
      </c>
      <c r="AP94" s="916"/>
    </row>
    <row r="95" spans="1:42" s="780" customFormat="1" ht="78" customHeight="1">
      <c r="A95" s="916">
        <f t="shared" si="71"/>
        <v>8</v>
      </c>
      <c r="B95" s="1001" t="s">
        <v>390</v>
      </c>
      <c r="C95" s="950" t="s">
        <v>319</v>
      </c>
      <c r="D95" s="950" t="s">
        <v>327</v>
      </c>
      <c r="E95" s="950" t="s">
        <v>165</v>
      </c>
      <c r="F95" s="950" t="s">
        <v>422</v>
      </c>
      <c r="G95" s="1040">
        <v>79913</v>
      </c>
      <c r="H95" s="920">
        <f t="shared" si="70"/>
        <v>39000</v>
      </c>
      <c r="I95" s="1040">
        <v>39000</v>
      </c>
      <c r="J95" s="1040"/>
      <c r="K95" s="920"/>
      <c r="L95" s="920"/>
      <c r="M95" s="920"/>
      <c r="N95" s="920">
        <f t="shared" si="66"/>
        <v>25000</v>
      </c>
      <c r="O95" s="1040">
        <v>25000</v>
      </c>
      <c r="P95" s="920"/>
      <c r="Q95" s="920"/>
      <c r="R95" s="1055"/>
      <c r="S95" s="920"/>
      <c r="T95" s="920"/>
      <c r="U95" s="920"/>
      <c r="V95" s="920"/>
      <c r="W95" s="920"/>
      <c r="X95" s="920"/>
      <c r="Y95" s="920"/>
      <c r="Z95" s="920"/>
      <c r="AA95" s="920"/>
      <c r="AB95" s="920"/>
      <c r="AC95" s="1047"/>
      <c r="AD95" s="121"/>
      <c r="AE95" s="121"/>
      <c r="AF95" s="121"/>
      <c r="AG95" s="121"/>
      <c r="AH95" s="121"/>
      <c r="AI95" s="942">
        <f t="shared" si="60"/>
        <v>-14000</v>
      </c>
      <c r="AJ95" s="942">
        <f t="shared" si="61"/>
        <v>-14000</v>
      </c>
      <c r="AK95" s="942">
        <f t="shared" si="62"/>
        <v>0</v>
      </c>
      <c r="AL95" s="942">
        <f t="shared" si="63"/>
        <v>0</v>
      </c>
      <c r="AM95" s="942">
        <f t="shared" si="72"/>
        <v>0</v>
      </c>
      <c r="AN95" s="942">
        <f t="shared" si="73"/>
        <v>0</v>
      </c>
      <c r="AO95" s="942">
        <f t="shared" si="64"/>
        <v>0</v>
      </c>
      <c r="AP95" s="916"/>
    </row>
    <row r="96" spans="1:42" s="780" customFormat="1" ht="44.45" customHeight="1">
      <c r="A96" s="916">
        <f t="shared" si="71"/>
        <v>9</v>
      </c>
      <c r="B96" s="1001" t="s">
        <v>391</v>
      </c>
      <c r="C96" s="950" t="s">
        <v>319</v>
      </c>
      <c r="D96" s="950" t="s">
        <v>327</v>
      </c>
      <c r="E96" s="950" t="s">
        <v>392</v>
      </c>
      <c r="F96" s="950" t="s">
        <v>393</v>
      </c>
      <c r="G96" s="1040">
        <v>32642</v>
      </c>
      <c r="H96" s="920">
        <f t="shared" si="70"/>
        <v>30000</v>
      </c>
      <c r="I96" s="1040">
        <v>30000</v>
      </c>
      <c r="J96" s="1040"/>
      <c r="K96" s="920"/>
      <c r="L96" s="920"/>
      <c r="M96" s="920"/>
      <c r="N96" s="920">
        <f t="shared" si="66"/>
        <v>20000</v>
      </c>
      <c r="O96" s="1040">
        <v>20000</v>
      </c>
      <c r="P96" s="920"/>
      <c r="Q96" s="920"/>
      <c r="R96" s="1055"/>
      <c r="S96" s="920"/>
      <c r="T96" s="920"/>
      <c r="U96" s="920"/>
      <c r="V96" s="920"/>
      <c r="W96" s="920"/>
      <c r="X96" s="920"/>
      <c r="Y96" s="920"/>
      <c r="Z96" s="920"/>
      <c r="AA96" s="920"/>
      <c r="AB96" s="920"/>
      <c r="AC96" s="1047"/>
      <c r="AD96" s="121"/>
      <c r="AE96" s="121"/>
      <c r="AF96" s="121"/>
      <c r="AG96" s="121"/>
      <c r="AH96" s="121"/>
      <c r="AI96" s="942">
        <f t="shared" si="60"/>
        <v>-10000</v>
      </c>
      <c r="AJ96" s="942">
        <f t="shared" si="61"/>
        <v>-10000</v>
      </c>
      <c r="AK96" s="942">
        <f t="shared" si="62"/>
        <v>0</v>
      </c>
      <c r="AL96" s="942">
        <f t="shared" si="63"/>
        <v>0</v>
      </c>
      <c r="AM96" s="942">
        <f t="shared" si="72"/>
        <v>0</v>
      </c>
      <c r="AN96" s="942">
        <f t="shared" si="73"/>
        <v>0</v>
      </c>
      <c r="AO96" s="942">
        <f t="shared" si="64"/>
        <v>0</v>
      </c>
      <c r="AP96" s="916"/>
    </row>
    <row r="97" spans="1:42" s="780" customFormat="1" ht="44.45" customHeight="1">
      <c r="A97" s="916">
        <f t="shared" si="71"/>
        <v>10</v>
      </c>
      <c r="B97" s="1001" t="s">
        <v>394</v>
      </c>
      <c r="C97" s="950" t="s">
        <v>319</v>
      </c>
      <c r="D97" s="950" t="s">
        <v>327</v>
      </c>
      <c r="E97" s="950" t="s">
        <v>167</v>
      </c>
      <c r="F97" s="950" t="s">
        <v>423</v>
      </c>
      <c r="G97" s="1040">
        <v>14962</v>
      </c>
      <c r="H97" s="920">
        <f t="shared" si="70"/>
        <v>0</v>
      </c>
      <c r="I97" s="1040"/>
      <c r="J97" s="1040"/>
      <c r="K97" s="920"/>
      <c r="L97" s="920"/>
      <c r="M97" s="920"/>
      <c r="N97" s="920">
        <f t="shared" si="66"/>
        <v>12000</v>
      </c>
      <c r="O97" s="1040">
        <v>12000</v>
      </c>
      <c r="P97" s="920"/>
      <c r="Q97" s="920"/>
      <c r="R97" s="1055"/>
      <c r="S97" s="920"/>
      <c r="T97" s="920"/>
      <c r="U97" s="920"/>
      <c r="V97" s="920"/>
      <c r="W97" s="920"/>
      <c r="X97" s="920"/>
      <c r="Y97" s="920"/>
      <c r="Z97" s="920"/>
      <c r="AA97" s="920"/>
      <c r="AB97" s="920"/>
      <c r="AC97" s="1047"/>
      <c r="AD97" s="121"/>
      <c r="AE97" s="121"/>
      <c r="AF97" s="121"/>
      <c r="AG97" s="121"/>
      <c r="AH97" s="121"/>
      <c r="AI97" s="942">
        <f t="shared" si="60"/>
        <v>12000</v>
      </c>
      <c r="AJ97" s="942">
        <f t="shared" si="61"/>
        <v>12000</v>
      </c>
      <c r="AK97" s="942">
        <f t="shared" si="62"/>
        <v>0</v>
      </c>
      <c r="AL97" s="942">
        <f t="shared" si="63"/>
        <v>0</v>
      </c>
      <c r="AM97" s="942">
        <f t="shared" si="72"/>
        <v>0</v>
      </c>
      <c r="AN97" s="942">
        <f t="shared" si="73"/>
        <v>0</v>
      </c>
      <c r="AO97" s="942">
        <f t="shared" si="64"/>
        <v>0</v>
      </c>
      <c r="AP97" s="916"/>
    </row>
    <row r="98" spans="1:42" s="780" customFormat="1" ht="44.45" customHeight="1">
      <c r="A98" s="916">
        <f t="shared" si="71"/>
        <v>11</v>
      </c>
      <c r="B98" s="1001" t="s">
        <v>395</v>
      </c>
      <c r="C98" s="950" t="s">
        <v>319</v>
      </c>
      <c r="D98" s="950" t="s">
        <v>327</v>
      </c>
      <c r="E98" s="950" t="s">
        <v>167</v>
      </c>
      <c r="F98" s="950" t="s">
        <v>424</v>
      </c>
      <c r="G98" s="1040">
        <v>5918</v>
      </c>
      <c r="H98" s="920">
        <f t="shared" si="70"/>
        <v>0</v>
      </c>
      <c r="I98" s="1040"/>
      <c r="J98" s="1040"/>
      <c r="K98" s="920"/>
      <c r="L98" s="920"/>
      <c r="M98" s="920"/>
      <c r="N98" s="920">
        <f t="shared" si="66"/>
        <v>5000</v>
      </c>
      <c r="O98" s="1040">
        <v>5000</v>
      </c>
      <c r="P98" s="920"/>
      <c r="Q98" s="920"/>
      <c r="R98" s="1055"/>
      <c r="S98" s="920"/>
      <c r="T98" s="920"/>
      <c r="U98" s="920"/>
      <c r="V98" s="920"/>
      <c r="W98" s="920"/>
      <c r="X98" s="920"/>
      <c r="Y98" s="920"/>
      <c r="Z98" s="920"/>
      <c r="AA98" s="920"/>
      <c r="AB98" s="920"/>
      <c r="AC98" s="1047"/>
      <c r="AD98" s="121"/>
      <c r="AE98" s="121"/>
      <c r="AF98" s="121"/>
      <c r="AG98" s="121"/>
      <c r="AH98" s="121"/>
      <c r="AI98" s="942">
        <f t="shared" si="60"/>
        <v>5000</v>
      </c>
      <c r="AJ98" s="942">
        <f t="shared" si="61"/>
        <v>5000</v>
      </c>
      <c r="AK98" s="942">
        <f t="shared" si="62"/>
        <v>0</v>
      </c>
      <c r="AL98" s="942">
        <f t="shared" si="63"/>
        <v>0</v>
      </c>
      <c r="AM98" s="942">
        <f t="shared" si="72"/>
        <v>0</v>
      </c>
      <c r="AN98" s="942">
        <f t="shared" si="73"/>
        <v>0</v>
      </c>
      <c r="AO98" s="942">
        <f t="shared" si="64"/>
        <v>0</v>
      </c>
      <c r="AP98" s="916"/>
    </row>
    <row r="99" spans="1:42" s="780" customFormat="1" ht="44.45" customHeight="1">
      <c r="A99" s="916">
        <f t="shared" si="71"/>
        <v>12</v>
      </c>
      <c r="B99" s="1001" t="s">
        <v>397</v>
      </c>
      <c r="C99" s="950" t="s">
        <v>398</v>
      </c>
      <c r="D99" s="950" t="s">
        <v>128</v>
      </c>
      <c r="E99" s="950" t="s">
        <v>167</v>
      </c>
      <c r="F99" s="950" t="s">
        <v>399</v>
      </c>
      <c r="G99" s="1040">
        <v>60000</v>
      </c>
      <c r="H99" s="920">
        <f t="shared" si="70"/>
        <v>36000</v>
      </c>
      <c r="I99" s="1040">
        <v>36000</v>
      </c>
      <c r="J99" s="1040"/>
      <c r="K99" s="920"/>
      <c r="L99" s="920"/>
      <c r="M99" s="920"/>
      <c r="N99" s="920">
        <f t="shared" si="66"/>
        <v>0</v>
      </c>
      <c r="O99" s="1040">
        <v>0</v>
      </c>
      <c r="P99" s="920"/>
      <c r="Q99" s="920"/>
      <c r="R99" s="1055"/>
      <c r="S99" s="920"/>
      <c r="T99" s="920"/>
      <c r="U99" s="920"/>
      <c r="V99" s="920"/>
      <c r="W99" s="920"/>
      <c r="X99" s="920"/>
      <c r="Y99" s="920"/>
      <c r="Z99" s="920"/>
      <c r="AA99" s="920"/>
      <c r="AB99" s="920"/>
      <c r="AC99" s="1047"/>
      <c r="AD99" s="121"/>
      <c r="AE99" s="121"/>
      <c r="AF99" s="121"/>
      <c r="AG99" s="121"/>
      <c r="AH99" s="121"/>
      <c r="AI99" s="942">
        <f t="shared" si="60"/>
        <v>-36000</v>
      </c>
      <c r="AJ99" s="942">
        <f t="shared" si="61"/>
        <v>-36000</v>
      </c>
      <c r="AK99" s="942">
        <f t="shared" si="62"/>
        <v>0</v>
      </c>
      <c r="AL99" s="942">
        <f t="shared" si="63"/>
        <v>0</v>
      </c>
      <c r="AM99" s="942">
        <f t="shared" si="72"/>
        <v>0</v>
      </c>
      <c r="AN99" s="942">
        <f t="shared" si="73"/>
        <v>0</v>
      </c>
      <c r="AO99" s="942">
        <f t="shared" si="64"/>
        <v>0</v>
      </c>
      <c r="AP99" s="916"/>
    </row>
    <row r="100" spans="1:42" s="780" customFormat="1" ht="44.45" customHeight="1">
      <c r="A100" s="916">
        <f t="shared" si="71"/>
        <v>13</v>
      </c>
      <c r="B100" s="1001" t="s">
        <v>400</v>
      </c>
      <c r="C100" s="950" t="s">
        <v>398</v>
      </c>
      <c r="D100" s="950" t="s">
        <v>128</v>
      </c>
      <c r="E100" s="950" t="s">
        <v>167</v>
      </c>
      <c r="F100" s="950" t="s">
        <v>425</v>
      </c>
      <c r="G100" s="1040">
        <v>39000</v>
      </c>
      <c r="H100" s="920">
        <f t="shared" si="70"/>
        <v>0</v>
      </c>
      <c r="I100" s="1040"/>
      <c r="J100" s="1040"/>
      <c r="K100" s="920"/>
      <c r="L100" s="920"/>
      <c r="M100" s="920"/>
      <c r="N100" s="920">
        <f t="shared" si="66"/>
        <v>30000</v>
      </c>
      <c r="O100" s="1040">
        <v>30000</v>
      </c>
      <c r="P100" s="920"/>
      <c r="Q100" s="920"/>
      <c r="R100" s="1055"/>
      <c r="S100" s="920"/>
      <c r="T100" s="920"/>
      <c r="U100" s="920"/>
      <c r="V100" s="920"/>
      <c r="W100" s="920"/>
      <c r="X100" s="920"/>
      <c r="Y100" s="920"/>
      <c r="Z100" s="920"/>
      <c r="AA100" s="920"/>
      <c r="AB100" s="920"/>
      <c r="AC100" s="1047"/>
      <c r="AD100" s="121"/>
      <c r="AE100" s="121"/>
      <c r="AF100" s="121"/>
      <c r="AG100" s="121"/>
      <c r="AH100" s="121"/>
      <c r="AI100" s="942">
        <f t="shared" si="60"/>
        <v>30000</v>
      </c>
      <c r="AJ100" s="942">
        <f t="shared" si="61"/>
        <v>30000</v>
      </c>
      <c r="AK100" s="942">
        <f t="shared" si="62"/>
        <v>0</v>
      </c>
      <c r="AL100" s="942">
        <f t="shared" si="63"/>
        <v>0</v>
      </c>
      <c r="AM100" s="942">
        <f t="shared" si="72"/>
        <v>0</v>
      </c>
      <c r="AN100" s="942">
        <f t="shared" si="73"/>
        <v>0</v>
      </c>
      <c r="AO100" s="942">
        <f t="shared" si="64"/>
        <v>0</v>
      </c>
      <c r="AP100" s="916"/>
    </row>
    <row r="101" spans="1:42" s="780" customFormat="1" ht="44.45" customHeight="1">
      <c r="A101" s="916">
        <f t="shared" si="71"/>
        <v>14</v>
      </c>
      <c r="B101" s="1001" t="s">
        <v>401</v>
      </c>
      <c r="C101" s="950" t="s">
        <v>398</v>
      </c>
      <c r="D101" s="950" t="s">
        <v>128</v>
      </c>
      <c r="E101" s="950" t="s">
        <v>167</v>
      </c>
      <c r="F101" s="950" t="s">
        <v>402</v>
      </c>
      <c r="G101" s="1040">
        <v>27000</v>
      </c>
      <c r="H101" s="920">
        <f t="shared" si="70"/>
        <v>18000</v>
      </c>
      <c r="I101" s="1040">
        <v>18000</v>
      </c>
      <c r="J101" s="1040"/>
      <c r="K101" s="920"/>
      <c r="L101" s="920"/>
      <c r="M101" s="920"/>
      <c r="N101" s="920">
        <f t="shared" si="66"/>
        <v>24000</v>
      </c>
      <c r="O101" s="1040">
        <v>24000</v>
      </c>
      <c r="P101" s="920"/>
      <c r="Q101" s="920"/>
      <c r="R101" s="1055"/>
      <c r="S101" s="920"/>
      <c r="T101" s="920"/>
      <c r="U101" s="920"/>
      <c r="V101" s="920"/>
      <c r="W101" s="920"/>
      <c r="X101" s="920"/>
      <c r="Y101" s="920"/>
      <c r="Z101" s="920"/>
      <c r="AA101" s="920"/>
      <c r="AB101" s="920"/>
      <c r="AC101" s="1047"/>
      <c r="AD101" s="121"/>
      <c r="AE101" s="121"/>
      <c r="AF101" s="121"/>
      <c r="AG101" s="121"/>
      <c r="AH101" s="121"/>
      <c r="AI101" s="942">
        <f t="shared" si="60"/>
        <v>6000</v>
      </c>
      <c r="AJ101" s="942">
        <f t="shared" si="61"/>
        <v>6000</v>
      </c>
      <c r="AK101" s="942">
        <f t="shared" si="62"/>
        <v>0</v>
      </c>
      <c r="AL101" s="942">
        <f t="shared" si="63"/>
        <v>0</v>
      </c>
      <c r="AM101" s="942">
        <f t="shared" si="72"/>
        <v>0</v>
      </c>
      <c r="AN101" s="942">
        <f t="shared" si="73"/>
        <v>0</v>
      </c>
      <c r="AO101" s="942">
        <f t="shared" si="64"/>
        <v>0</v>
      </c>
      <c r="AP101" s="916"/>
    </row>
    <row r="102" spans="1:42" s="780" customFormat="1" ht="44.45" customHeight="1">
      <c r="A102" s="916">
        <f t="shared" si="71"/>
        <v>15</v>
      </c>
      <c r="B102" s="1001" t="s">
        <v>403</v>
      </c>
      <c r="C102" s="950" t="s">
        <v>204</v>
      </c>
      <c r="D102" s="950" t="s">
        <v>404</v>
      </c>
      <c r="E102" s="950" t="s">
        <v>307</v>
      </c>
      <c r="F102" s="950" t="s">
        <v>405</v>
      </c>
      <c r="G102" s="1040">
        <v>30400</v>
      </c>
      <c r="H102" s="920">
        <f t="shared" si="70"/>
        <v>10000</v>
      </c>
      <c r="I102" s="1040">
        <v>10000</v>
      </c>
      <c r="J102" s="1040"/>
      <c r="K102" s="920"/>
      <c r="L102" s="920"/>
      <c r="M102" s="920"/>
      <c r="N102" s="920">
        <f t="shared" si="66"/>
        <v>0</v>
      </c>
      <c r="O102" s="1040">
        <v>0</v>
      </c>
      <c r="P102" s="920"/>
      <c r="Q102" s="920"/>
      <c r="R102" s="1055"/>
      <c r="S102" s="920"/>
      <c r="T102" s="920"/>
      <c r="U102" s="920"/>
      <c r="V102" s="920"/>
      <c r="W102" s="920"/>
      <c r="X102" s="920"/>
      <c r="Y102" s="920"/>
      <c r="Z102" s="920"/>
      <c r="AA102" s="920"/>
      <c r="AB102" s="920"/>
      <c r="AC102" s="1047"/>
      <c r="AD102" s="121"/>
      <c r="AE102" s="121"/>
      <c r="AF102" s="121"/>
      <c r="AG102" s="121"/>
      <c r="AH102" s="121"/>
      <c r="AI102" s="942">
        <f t="shared" si="60"/>
        <v>-10000</v>
      </c>
      <c r="AJ102" s="942">
        <f t="shared" si="61"/>
        <v>-10000</v>
      </c>
      <c r="AK102" s="942">
        <f t="shared" si="62"/>
        <v>0</v>
      </c>
      <c r="AL102" s="942">
        <f t="shared" si="63"/>
        <v>0</v>
      </c>
      <c r="AM102" s="942">
        <f t="shared" si="72"/>
        <v>0</v>
      </c>
      <c r="AN102" s="942">
        <f t="shared" si="73"/>
        <v>0</v>
      </c>
      <c r="AO102" s="942">
        <f t="shared" si="64"/>
        <v>0</v>
      </c>
      <c r="AP102" s="916"/>
    </row>
    <row r="103" spans="1:42" s="780" customFormat="1" ht="44.45" customHeight="1">
      <c r="A103" s="916">
        <f t="shared" si="71"/>
        <v>16</v>
      </c>
      <c r="B103" s="1001" t="s">
        <v>406</v>
      </c>
      <c r="C103" s="950" t="s">
        <v>204</v>
      </c>
      <c r="D103" s="950" t="s">
        <v>404</v>
      </c>
      <c r="E103" s="950" t="s">
        <v>407</v>
      </c>
      <c r="F103" s="950" t="s">
        <v>426</v>
      </c>
      <c r="G103" s="1044">
        <v>46000</v>
      </c>
      <c r="H103" s="920">
        <f t="shared" si="70"/>
        <v>0</v>
      </c>
      <c r="I103" s="1040"/>
      <c r="J103" s="1040"/>
      <c r="K103" s="920"/>
      <c r="L103" s="920"/>
      <c r="M103" s="920"/>
      <c r="N103" s="920">
        <f t="shared" si="66"/>
        <v>10000</v>
      </c>
      <c r="O103" s="1040">
        <v>10000</v>
      </c>
      <c r="P103" s="920"/>
      <c r="Q103" s="920"/>
      <c r="R103" s="1055"/>
      <c r="S103" s="920"/>
      <c r="T103" s="920"/>
      <c r="U103" s="920"/>
      <c r="V103" s="920"/>
      <c r="W103" s="920"/>
      <c r="X103" s="920"/>
      <c r="Y103" s="920"/>
      <c r="Z103" s="920"/>
      <c r="AA103" s="920"/>
      <c r="AB103" s="920"/>
      <c r="AC103" s="1047"/>
      <c r="AD103" s="121"/>
      <c r="AE103" s="121"/>
      <c r="AF103" s="121"/>
      <c r="AG103" s="121"/>
      <c r="AH103" s="121"/>
      <c r="AI103" s="942">
        <f t="shared" si="60"/>
        <v>10000</v>
      </c>
      <c r="AJ103" s="942">
        <f t="shared" si="61"/>
        <v>10000</v>
      </c>
      <c r="AK103" s="942">
        <f t="shared" si="62"/>
        <v>0</v>
      </c>
      <c r="AL103" s="942">
        <f t="shared" si="63"/>
        <v>0</v>
      </c>
      <c r="AM103" s="942">
        <f t="shared" si="72"/>
        <v>0</v>
      </c>
      <c r="AN103" s="942">
        <f t="shared" si="73"/>
        <v>0</v>
      </c>
      <c r="AO103" s="942">
        <f t="shared" si="64"/>
        <v>0</v>
      </c>
      <c r="AP103" s="916"/>
    </row>
    <row r="104" spans="1:42" s="780" customFormat="1" ht="44.45" customHeight="1">
      <c r="A104" s="916">
        <f t="shared" si="71"/>
        <v>17</v>
      </c>
      <c r="B104" s="1001" t="s">
        <v>409</v>
      </c>
      <c r="C104" s="950" t="s">
        <v>207</v>
      </c>
      <c r="D104" s="950" t="s">
        <v>410</v>
      </c>
      <c r="E104" s="950" t="s">
        <v>392</v>
      </c>
      <c r="F104" s="950" t="s">
        <v>411</v>
      </c>
      <c r="G104" s="1040">
        <v>147010</v>
      </c>
      <c r="H104" s="920">
        <f t="shared" si="70"/>
        <v>84000</v>
      </c>
      <c r="I104" s="1040">
        <v>84000</v>
      </c>
      <c r="J104" s="1040"/>
      <c r="K104" s="920"/>
      <c r="L104" s="920"/>
      <c r="M104" s="920"/>
      <c r="N104" s="920">
        <f t="shared" si="66"/>
        <v>86000</v>
      </c>
      <c r="O104" s="1040">
        <v>86000</v>
      </c>
      <c r="P104" s="920"/>
      <c r="Q104" s="920"/>
      <c r="R104" s="1055"/>
      <c r="S104" s="920"/>
      <c r="T104" s="920"/>
      <c r="U104" s="920"/>
      <c r="V104" s="920"/>
      <c r="W104" s="920"/>
      <c r="X104" s="920"/>
      <c r="Y104" s="920"/>
      <c r="Z104" s="920"/>
      <c r="AA104" s="920"/>
      <c r="AB104" s="920"/>
      <c r="AC104" s="1047"/>
      <c r="AD104" s="121"/>
      <c r="AE104" s="121"/>
      <c r="AF104" s="121"/>
      <c r="AG104" s="121"/>
      <c r="AH104" s="121"/>
      <c r="AI104" s="942">
        <f t="shared" si="60"/>
        <v>2000</v>
      </c>
      <c r="AJ104" s="942">
        <f t="shared" si="61"/>
        <v>2000</v>
      </c>
      <c r="AK104" s="942">
        <f t="shared" si="62"/>
        <v>0</v>
      </c>
      <c r="AL104" s="942">
        <f t="shared" si="63"/>
        <v>0</v>
      </c>
      <c r="AM104" s="942">
        <f t="shared" si="72"/>
        <v>0</v>
      </c>
      <c r="AN104" s="942">
        <f t="shared" si="73"/>
        <v>0</v>
      </c>
      <c r="AO104" s="942">
        <f t="shared" si="64"/>
        <v>0</v>
      </c>
      <c r="AP104" s="916"/>
    </row>
    <row r="105" spans="1:42" s="780" customFormat="1" ht="44.45" customHeight="1">
      <c r="A105" s="916">
        <f t="shared" si="71"/>
        <v>18</v>
      </c>
      <c r="B105" s="1001" t="s">
        <v>412</v>
      </c>
      <c r="C105" s="950" t="s">
        <v>207</v>
      </c>
      <c r="D105" s="950" t="s">
        <v>410</v>
      </c>
      <c r="E105" s="950" t="s">
        <v>307</v>
      </c>
      <c r="F105" s="950" t="s">
        <v>413</v>
      </c>
      <c r="G105" s="1040">
        <v>43925</v>
      </c>
      <c r="H105" s="920">
        <f t="shared" si="70"/>
        <v>16000</v>
      </c>
      <c r="I105" s="1040">
        <v>16000</v>
      </c>
      <c r="J105" s="1040"/>
      <c r="K105" s="920"/>
      <c r="L105" s="920"/>
      <c r="M105" s="920"/>
      <c r="N105" s="920">
        <f t="shared" si="66"/>
        <v>0</v>
      </c>
      <c r="O105" s="1040">
        <v>0</v>
      </c>
      <c r="P105" s="920"/>
      <c r="Q105" s="920"/>
      <c r="R105" s="1055"/>
      <c r="S105" s="920"/>
      <c r="T105" s="920"/>
      <c r="U105" s="920"/>
      <c r="V105" s="920"/>
      <c r="W105" s="920"/>
      <c r="X105" s="920"/>
      <c r="Y105" s="920"/>
      <c r="Z105" s="920"/>
      <c r="AA105" s="920"/>
      <c r="AB105" s="920"/>
      <c r="AC105" s="1047"/>
      <c r="AD105" s="121"/>
      <c r="AE105" s="121"/>
      <c r="AF105" s="121"/>
      <c r="AG105" s="121"/>
      <c r="AH105" s="121"/>
      <c r="AI105" s="942">
        <f t="shared" si="60"/>
        <v>-16000</v>
      </c>
      <c r="AJ105" s="942">
        <f t="shared" si="61"/>
        <v>-16000</v>
      </c>
      <c r="AK105" s="942">
        <f t="shared" si="62"/>
        <v>0</v>
      </c>
      <c r="AL105" s="942">
        <f t="shared" si="63"/>
        <v>0</v>
      </c>
      <c r="AM105" s="942">
        <f t="shared" si="72"/>
        <v>0</v>
      </c>
      <c r="AN105" s="942">
        <f t="shared" si="73"/>
        <v>0</v>
      </c>
      <c r="AO105" s="942">
        <f t="shared" si="64"/>
        <v>0</v>
      </c>
      <c r="AP105" s="916"/>
    </row>
    <row r="106" spans="1:42" s="780" customFormat="1" ht="44.45" customHeight="1">
      <c r="A106" s="916">
        <f t="shared" si="71"/>
        <v>19</v>
      </c>
      <c r="B106" s="1001" t="s">
        <v>414</v>
      </c>
      <c r="C106" s="950" t="s">
        <v>207</v>
      </c>
      <c r="D106" s="950" t="s">
        <v>410</v>
      </c>
      <c r="E106" s="950" t="s">
        <v>307</v>
      </c>
      <c r="F106" s="950" t="s">
        <v>427</v>
      </c>
      <c r="G106" s="1040">
        <v>14989</v>
      </c>
      <c r="H106" s="1035">
        <f t="shared" si="70"/>
        <v>0</v>
      </c>
      <c r="I106" s="1040"/>
      <c r="J106" s="1040"/>
      <c r="K106" s="920"/>
      <c r="L106" s="920"/>
      <c r="M106" s="920"/>
      <c r="N106" s="920">
        <f t="shared" si="66"/>
        <v>14000</v>
      </c>
      <c r="O106" s="1040">
        <v>14000</v>
      </c>
      <c r="P106" s="920"/>
      <c r="Q106" s="920"/>
      <c r="R106" s="1055"/>
      <c r="S106" s="920"/>
      <c r="T106" s="920"/>
      <c r="U106" s="920"/>
      <c r="V106" s="920"/>
      <c r="W106" s="920"/>
      <c r="X106" s="920"/>
      <c r="Y106" s="920"/>
      <c r="Z106" s="920"/>
      <c r="AA106" s="920"/>
      <c r="AB106" s="920"/>
      <c r="AC106" s="1047"/>
      <c r="AD106" s="121"/>
      <c r="AE106" s="121"/>
      <c r="AF106" s="121"/>
      <c r="AG106" s="121"/>
      <c r="AH106" s="121"/>
      <c r="AI106" s="942">
        <f t="shared" si="60"/>
        <v>14000</v>
      </c>
      <c r="AJ106" s="942">
        <f t="shared" si="61"/>
        <v>14000</v>
      </c>
      <c r="AK106" s="942">
        <f t="shared" si="62"/>
        <v>0</v>
      </c>
      <c r="AL106" s="942">
        <f t="shared" si="63"/>
        <v>0</v>
      </c>
      <c r="AM106" s="942">
        <f t="shared" si="72"/>
        <v>0</v>
      </c>
      <c r="AN106" s="942">
        <f t="shared" si="73"/>
        <v>0</v>
      </c>
      <c r="AO106" s="942">
        <f t="shared" si="64"/>
        <v>0</v>
      </c>
      <c r="AP106" s="916"/>
    </row>
    <row r="107" spans="1:42" s="780" customFormat="1" ht="27.6" customHeight="1">
      <c r="A107" s="916"/>
      <c r="B107" s="1009" t="s">
        <v>28</v>
      </c>
      <c r="C107" s="918"/>
      <c r="D107" s="918"/>
      <c r="E107" s="918"/>
      <c r="F107" s="918"/>
      <c r="G107" s="1035">
        <f>G108</f>
        <v>94765</v>
      </c>
      <c r="H107" s="1035">
        <f t="shared" ref="H107:T107" si="74">H108</f>
        <v>0</v>
      </c>
      <c r="I107" s="1035">
        <f t="shared" si="74"/>
        <v>0</v>
      </c>
      <c r="J107" s="1035">
        <f t="shared" si="74"/>
        <v>0</v>
      </c>
      <c r="K107" s="1035">
        <f t="shared" si="74"/>
        <v>0</v>
      </c>
      <c r="L107" s="1035">
        <f t="shared" si="74"/>
        <v>0</v>
      </c>
      <c r="M107" s="1035">
        <f t="shared" si="74"/>
        <v>0</v>
      </c>
      <c r="N107" s="1035">
        <f t="shared" si="74"/>
        <v>25000</v>
      </c>
      <c r="O107" s="1035">
        <f t="shared" si="74"/>
        <v>0</v>
      </c>
      <c r="P107" s="1035">
        <f t="shared" si="74"/>
        <v>0</v>
      </c>
      <c r="Q107" s="1035">
        <f t="shared" si="74"/>
        <v>0</v>
      </c>
      <c r="R107" s="1035">
        <f t="shared" si="74"/>
        <v>0</v>
      </c>
      <c r="S107" s="1035">
        <f t="shared" si="74"/>
        <v>0</v>
      </c>
      <c r="T107" s="1035">
        <f t="shared" si="74"/>
        <v>25000</v>
      </c>
      <c r="U107" s="1035"/>
      <c r="V107" s="1035"/>
      <c r="W107" s="1035"/>
      <c r="X107" s="920"/>
      <c r="Y107" s="920"/>
      <c r="Z107" s="920"/>
      <c r="AA107" s="920"/>
      <c r="AB107" s="920"/>
      <c r="AC107" s="1047"/>
      <c r="AD107" s="121"/>
      <c r="AE107" s="121"/>
      <c r="AF107" s="121"/>
      <c r="AG107" s="121"/>
      <c r="AH107" s="121"/>
      <c r="AI107" s="942">
        <f t="shared" si="60"/>
        <v>25000</v>
      </c>
      <c r="AJ107" s="942">
        <f t="shared" si="61"/>
        <v>0</v>
      </c>
      <c r="AK107" s="942">
        <f t="shared" si="62"/>
        <v>0</v>
      </c>
      <c r="AL107" s="942">
        <f t="shared" si="63"/>
        <v>0</v>
      </c>
      <c r="AM107" s="942">
        <f t="shared" si="72"/>
        <v>0</v>
      </c>
      <c r="AN107" s="942">
        <f t="shared" si="73"/>
        <v>0</v>
      </c>
      <c r="AO107" s="942">
        <f t="shared" si="64"/>
        <v>25000</v>
      </c>
      <c r="AP107" s="916"/>
    </row>
    <row r="108" spans="1:42" s="780" customFormat="1" ht="65.45" customHeight="1">
      <c r="A108" s="916">
        <v>1</v>
      </c>
      <c r="B108" s="994" t="s">
        <v>515</v>
      </c>
      <c r="C108" s="984" t="s">
        <v>517</v>
      </c>
      <c r="D108" s="939" t="s">
        <v>516</v>
      </c>
      <c r="E108" s="984" t="s">
        <v>235</v>
      </c>
      <c r="F108" s="984" t="s">
        <v>518</v>
      </c>
      <c r="G108" s="1056">
        <v>94765</v>
      </c>
      <c r="H108" s="1035">
        <f t="shared" si="70"/>
        <v>0</v>
      </c>
      <c r="I108" s="920"/>
      <c r="J108" s="920"/>
      <c r="K108" s="920"/>
      <c r="L108" s="920"/>
      <c r="M108" s="920"/>
      <c r="N108" s="920">
        <f>SUM(O108:T108)</f>
        <v>25000</v>
      </c>
      <c r="O108" s="920"/>
      <c r="P108" s="920"/>
      <c r="Q108" s="920"/>
      <c r="R108" s="920"/>
      <c r="S108" s="920"/>
      <c r="T108" s="1057">
        <v>25000</v>
      </c>
      <c r="U108" s="1057"/>
      <c r="V108" s="1057"/>
      <c r="W108" s="1057"/>
      <c r="X108" s="920"/>
      <c r="Y108" s="920"/>
      <c r="Z108" s="920"/>
      <c r="AA108" s="920"/>
      <c r="AB108" s="920"/>
      <c r="AC108" s="1047"/>
      <c r="AD108" s="121"/>
      <c r="AE108" s="121"/>
      <c r="AF108" s="121"/>
      <c r="AG108" s="121"/>
      <c r="AH108" s="121"/>
      <c r="AI108" s="942">
        <f t="shared" si="60"/>
        <v>25000</v>
      </c>
      <c r="AJ108" s="942">
        <f t="shared" si="61"/>
        <v>0</v>
      </c>
      <c r="AK108" s="942">
        <f t="shared" si="62"/>
        <v>0</v>
      </c>
      <c r="AL108" s="942">
        <f t="shared" si="63"/>
        <v>0</v>
      </c>
      <c r="AM108" s="942">
        <f t="shared" si="72"/>
        <v>0</v>
      </c>
      <c r="AN108" s="942">
        <f t="shared" si="73"/>
        <v>0</v>
      </c>
      <c r="AO108" s="942">
        <f t="shared" si="64"/>
        <v>25000</v>
      </c>
      <c r="AP108" s="916"/>
    </row>
    <row r="109" spans="1:42" s="780" customFormat="1" ht="30" customHeight="1">
      <c r="A109" s="960" t="s">
        <v>238</v>
      </c>
      <c r="B109" s="1024" t="s">
        <v>169</v>
      </c>
      <c r="C109" s="984"/>
      <c r="D109" s="939"/>
      <c r="E109" s="984"/>
      <c r="F109" s="984"/>
      <c r="G109" s="1058">
        <f>G110+G113</f>
        <v>2751591</v>
      </c>
      <c r="H109" s="1058">
        <f t="shared" ref="H109:T109" si="75">H110+H113</f>
        <v>871000</v>
      </c>
      <c r="I109" s="1058">
        <f t="shared" si="75"/>
        <v>200000</v>
      </c>
      <c r="J109" s="1058">
        <f t="shared" si="75"/>
        <v>671000</v>
      </c>
      <c r="K109" s="1058">
        <f t="shared" si="75"/>
        <v>0</v>
      </c>
      <c r="L109" s="1058">
        <f t="shared" si="75"/>
        <v>0</v>
      </c>
      <c r="M109" s="1058">
        <f t="shared" si="75"/>
        <v>0</v>
      </c>
      <c r="N109" s="1058">
        <f t="shared" si="75"/>
        <v>1022777</v>
      </c>
      <c r="O109" s="1058">
        <f t="shared" si="75"/>
        <v>200000</v>
      </c>
      <c r="P109" s="1058">
        <f t="shared" si="75"/>
        <v>676544</v>
      </c>
      <c r="Q109" s="1058">
        <f t="shared" si="75"/>
        <v>0</v>
      </c>
      <c r="R109" s="1058">
        <f t="shared" si="75"/>
        <v>7780</v>
      </c>
      <c r="S109" s="1058">
        <f t="shared" si="75"/>
        <v>124676</v>
      </c>
      <c r="T109" s="1058">
        <f t="shared" si="75"/>
        <v>13777</v>
      </c>
      <c r="U109" s="1058"/>
      <c r="V109" s="1058"/>
      <c r="W109" s="1058"/>
      <c r="X109" s="920"/>
      <c r="Y109" s="920"/>
      <c r="Z109" s="920"/>
      <c r="AA109" s="920"/>
      <c r="AB109" s="920"/>
      <c r="AC109" s="1047"/>
      <c r="AD109" s="121"/>
      <c r="AE109" s="121"/>
      <c r="AF109" s="121"/>
      <c r="AG109" s="121"/>
      <c r="AH109" s="121"/>
      <c r="AI109" s="942">
        <f t="shared" si="60"/>
        <v>151777</v>
      </c>
      <c r="AJ109" s="942">
        <f t="shared" si="61"/>
        <v>0</v>
      </c>
      <c r="AK109" s="942">
        <f t="shared" si="62"/>
        <v>5544</v>
      </c>
      <c r="AL109" s="942">
        <f t="shared" si="63"/>
        <v>0</v>
      </c>
      <c r="AM109" s="942">
        <f t="shared" si="72"/>
        <v>7780</v>
      </c>
      <c r="AN109" s="942">
        <f t="shared" si="73"/>
        <v>124676</v>
      </c>
      <c r="AO109" s="942">
        <f t="shared" si="64"/>
        <v>13777</v>
      </c>
      <c r="AP109" s="916"/>
    </row>
    <row r="110" spans="1:42" s="780" customFormat="1" ht="34.5" customHeight="1">
      <c r="A110" s="960" t="s">
        <v>606</v>
      </c>
      <c r="B110" s="1007" t="s">
        <v>216</v>
      </c>
      <c r="C110" s="984"/>
      <c r="D110" s="939"/>
      <c r="E110" s="984"/>
      <c r="F110" s="984"/>
      <c r="G110" s="1059">
        <f>G111</f>
        <v>58421</v>
      </c>
      <c r="H110" s="1059">
        <f t="shared" ref="H110:T111" si="76">H111</f>
        <v>0</v>
      </c>
      <c r="I110" s="1059">
        <f t="shared" si="76"/>
        <v>0</v>
      </c>
      <c r="J110" s="1059">
        <f t="shared" si="76"/>
        <v>0</v>
      </c>
      <c r="K110" s="1059">
        <f t="shared" si="76"/>
        <v>0</v>
      </c>
      <c r="L110" s="1059">
        <f t="shared" si="76"/>
        <v>0</v>
      </c>
      <c r="M110" s="1059">
        <f t="shared" si="76"/>
        <v>0</v>
      </c>
      <c r="N110" s="1059">
        <f t="shared" si="76"/>
        <v>8900</v>
      </c>
      <c r="O110" s="1059">
        <f t="shared" si="76"/>
        <v>0</v>
      </c>
      <c r="P110" s="1059">
        <f t="shared" si="76"/>
        <v>0</v>
      </c>
      <c r="Q110" s="1059">
        <f t="shared" si="76"/>
        <v>0</v>
      </c>
      <c r="R110" s="1059">
        <f t="shared" si="76"/>
        <v>0</v>
      </c>
      <c r="S110" s="1059">
        <f t="shared" si="76"/>
        <v>8900</v>
      </c>
      <c r="T110" s="1059">
        <f t="shared" si="76"/>
        <v>0</v>
      </c>
      <c r="U110" s="1059"/>
      <c r="V110" s="1059"/>
      <c r="W110" s="1059"/>
      <c r="X110" s="920"/>
      <c r="Y110" s="920"/>
      <c r="Z110" s="920"/>
      <c r="AA110" s="920"/>
      <c r="AB110" s="920"/>
      <c r="AC110" s="1047"/>
      <c r="AD110" s="121"/>
      <c r="AE110" s="121"/>
      <c r="AF110" s="121"/>
      <c r="AG110" s="121"/>
      <c r="AH110" s="121"/>
      <c r="AI110" s="942">
        <f t="shared" si="60"/>
        <v>8900</v>
      </c>
      <c r="AJ110" s="942">
        <f t="shared" si="61"/>
        <v>0</v>
      </c>
      <c r="AK110" s="942">
        <f t="shared" si="62"/>
        <v>0</v>
      </c>
      <c r="AL110" s="942">
        <f t="shared" si="63"/>
        <v>0</v>
      </c>
      <c r="AM110" s="942">
        <f t="shared" si="72"/>
        <v>0</v>
      </c>
      <c r="AN110" s="942">
        <f t="shared" si="73"/>
        <v>8900</v>
      </c>
      <c r="AO110" s="942">
        <f t="shared" si="64"/>
        <v>0</v>
      </c>
      <c r="AP110" s="916"/>
    </row>
    <row r="111" spans="1:42" s="780" customFormat="1" ht="21.95" customHeight="1">
      <c r="A111" s="960"/>
      <c r="B111" s="1007" t="s">
        <v>29</v>
      </c>
      <c r="C111" s="984"/>
      <c r="D111" s="939"/>
      <c r="E111" s="984"/>
      <c r="F111" s="984"/>
      <c r="G111" s="1059">
        <f>G112</f>
        <v>58421</v>
      </c>
      <c r="H111" s="1059">
        <f t="shared" si="76"/>
        <v>0</v>
      </c>
      <c r="I111" s="1059">
        <f t="shared" si="76"/>
        <v>0</v>
      </c>
      <c r="J111" s="1059">
        <f t="shared" si="76"/>
        <v>0</v>
      </c>
      <c r="K111" s="1059">
        <f t="shared" si="76"/>
        <v>0</v>
      </c>
      <c r="L111" s="1059">
        <f t="shared" si="76"/>
        <v>0</v>
      </c>
      <c r="M111" s="1059">
        <f t="shared" si="76"/>
        <v>0</v>
      </c>
      <c r="N111" s="1059">
        <f t="shared" si="76"/>
        <v>8900</v>
      </c>
      <c r="O111" s="1059">
        <f t="shared" si="76"/>
        <v>0</v>
      </c>
      <c r="P111" s="1059">
        <f t="shared" si="76"/>
        <v>0</v>
      </c>
      <c r="Q111" s="1059">
        <f t="shared" si="76"/>
        <v>0</v>
      </c>
      <c r="R111" s="1059">
        <f t="shared" si="76"/>
        <v>0</v>
      </c>
      <c r="S111" s="1059">
        <f t="shared" si="76"/>
        <v>8900</v>
      </c>
      <c r="T111" s="1059">
        <f t="shared" si="76"/>
        <v>0</v>
      </c>
      <c r="U111" s="1059"/>
      <c r="V111" s="1059"/>
      <c r="W111" s="1059"/>
      <c r="X111" s="920"/>
      <c r="Y111" s="920"/>
      <c r="Z111" s="920"/>
      <c r="AA111" s="920"/>
      <c r="AB111" s="920"/>
      <c r="AC111" s="1047"/>
      <c r="AD111" s="121"/>
      <c r="AE111" s="121"/>
      <c r="AF111" s="121"/>
      <c r="AG111" s="121"/>
      <c r="AH111" s="121"/>
      <c r="AI111" s="942">
        <f t="shared" si="60"/>
        <v>8900</v>
      </c>
      <c r="AJ111" s="942">
        <f t="shared" si="61"/>
        <v>0</v>
      </c>
      <c r="AK111" s="942">
        <f t="shared" si="62"/>
        <v>0</v>
      </c>
      <c r="AL111" s="942">
        <f t="shared" si="63"/>
        <v>0</v>
      </c>
      <c r="AM111" s="942">
        <f t="shared" si="72"/>
        <v>0</v>
      </c>
      <c r="AN111" s="942">
        <f t="shared" si="73"/>
        <v>8900</v>
      </c>
      <c r="AO111" s="942">
        <f t="shared" si="64"/>
        <v>0</v>
      </c>
      <c r="AP111" s="916"/>
    </row>
    <row r="112" spans="1:42" s="780" customFormat="1" ht="69.75" customHeight="1">
      <c r="A112" s="960">
        <v>1</v>
      </c>
      <c r="B112" s="1023" t="s">
        <v>257</v>
      </c>
      <c r="C112" s="965" t="s">
        <v>221</v>
      </c>
      <c r="D112" s="950" t="s">
        <v>222</v>
      </c>
      <c r="E112" s="950" t="s">
        <v>260</v>
      </c>
      <c r="F112" s="974" t="s">
        <v>261</v>
      </c>
      <c r="G112" s="1044">
        <v>58421</v>
      </c>
      <c r="H112" s="1033">
        <f t="shared" si="70"/>
        <v>0</v>
      </c>
      <c r="I112" s="920"/>
      <c r="J112" s="920"/>
      <c r="K112" s="920"/>
      <c r="L112" s="920"/>
      <c r="M112" s="920"/>
      <c r="N112" s="920">
        <f>SUM(O112:T112)</f>
        <v>8900</v>
      </c>
      <c r="O112" s="920"/>
      <c r="P112" s="920"/>
      <c r="Q112" s="920"/>
      <c r="R112" s="920"/>
      <c r="S112" s="920">
        <v>8900</v>
      </c>
      <c r="T112" s="1057"/>
      <c r="U112" s="1057"/>
      <c r="V112" s="1057"/>
      <c r="W112" s="1057"/>
      <c r="X112" s="920"/>
      <c r="Y112" s="920"/>
      <c r="Z112" s="920"/>
      <c r="AA112" s="920"/>
      <c r="AB112" s="920"/>
      <c r="AC112" s="1047"/>
      <c r="AD112" s="121"/>
      <c r="AE112" s="121"/>
      <c r="AF112" s="121"/>
      <c r="AG112" s="121"/>
      <c r="AH112" s="121"/>
      <c r="AI112" s="942">
        <f t="shared" si="60"/>
        <v>8900</v>
      </c>
      <c r="AJ112" s="942">
        <f t="shared" si="61"/>
        <v>0</v>
      </c>
      <c r="AK112" s="942">
        <f t="shared" si="62"/>
        <v>0</v>
      </c>
      <c r="AL112" s="942">
        <f t="shared" si="63"/>
        <v>0</v>
      </c>
      <c r="AM112" s="942">
        <f t="shared" si="72"/>
        <v>0</v>
      </c>
      <c r="AN112" s="942">
        <f t="shared" si="73"/>
        <v>8900</v>
      </c>
      <c r="AO112" s="942">
        <f t="shared" si="64"/>
        <v>0</v>
      </c>
      <c r="AP112" s="916"/>
    </row>
    <row r="113" spans="1:42" s="780" customFormat="1" ht="32.450000000000003" customHeight="1">
      <c r="A113" s="960" t="s">
        <v>607</v>
      </c>
      <c r="B113" s="1009" t="s">
        <v>30</v>
      </c>
      <c r="C113" s="984"/>
      <c r="D113" s="939"/>
      <c r="E113" s="984"/>
      <c r="F113" s="984"/>
      <c r="G113" s="1059">
        <f>G114+G129</f>
        <v>2693170</v>
      </c>
      <c r="H113" s="1059">
        <f t="shared" ref="H113:T113" si="77">H114+H129</f>
        <v>871000</v>
      </c>
      <c r="I113" s="1059">
        <f t="shared" si="77"/>
        <v>200000</v>
      </c>
      <c r="J113" s="1059">
        <f t="shared" si="77"/>
        <v>671000</v>
      </c>
      <c r="K113" s="1059">
        <f t="shared" si="77"/>
        <v>0</v>
      </c>
      <c r="L113" s="1059">
        <f t="shared" si="77"/>
        <v>0</v>
      </c>
      <c r="M113" s="1059">
        <f t="shared" si="77"/>
        <v>0</v>
      </c>
      <c r="N113" s="1059">
        <f t="shared" si="77"/>
        <v>1013877</v>
      </c>
      <c r="O113" s="1059">
        <f t="shared" si="77"/>
        <v>200000</v>
      </c>
      <c r="P113" s="1059">
        <f t="shared" si="77"/>
        <v>676544</v>
      </c>
      <c r="Q113" s="1059">
        <f t="shared" si="77"/>
        <v>0</v>
      </c>
      <c r="R113" s="1059">
        <f t="shared" si="77"/>
        <v>7780</v>
      </c>
      <c r="S113" s="1059">
        <f t="shared" si="77"/>
        <v>115776</v>
      </c>
      <c r="T113" s="1059">
        <f t="shared" si="77"/>
        <v>13777</v>
      </c>
      <c r="U113" s="1059"/>
      <c r="V113" s="1059"/>
      <c r="W113" s="1059"/>
      <c r="X113" s="920"/>
      <c r="Y113" s="920"/>
      <c r="Z113" s="920"/>
      <c r="AA113" s="920"/>
      <c r="AB113" s="920"/>
      <c r="AC113" s="1047"/>
      <c r="AD113" s="121"/>
      <c r="AE113" s="121"/>
      <c r="AF113" s="121"/>
      <c r="AG113" s="121"/>
      <c r="AH113" s="121"/>
      <c r="AI113" s="942">
        <f t="shared" si="60"/>
        <v>142877</v>
      </c>
      <c r="AJ113" s="942">
        <f t="shared" si="61"/>
        <v>0</v>
      </c>
      <c r="AK113" s="942">
        <f t="shared" si="62"/>
        <v>5544</v>
      </c>
      <c r="AL113" s="942">
        <f t="shared" si="63"/>
        <v>0</v>
      </c>
      <c r="AM113" s="942">
        <f t="shared" si="72"/>
        <v>7780</v>
      </c>
      <c r="AN113" s="942">
        <f t="shared" si="73"/>
        <v>115776</v>
      </c>
      <c r="AO113" s="942">
        <f t="shared" si="64"/>
        <v>13777</v>
      </c>
      <c r="AP113" s="916"/>
    </row>
    <row r="114" spans="1:42" s="780" customFormat="1" ht="22.5" customHeight="1">
      <c r="A114" s="957"/>
      <c r="B114" s="1009" t="s">
        <v>29</v>
      </c>
      <c r="C114" s="984"/>
      <c r="D114" s="939"/>
      <c r="E114" s="984"/>
      <c r="F114" s="984"/>
      <c r="G114" s="1059">
        <f>SUM(G115:G128)</f>
        <v>513381</v>
      </c>
      <c r="H114" s="1059">
        <f t="shared" ref="H114:T114" si="78">SUM(H115:H128)</f>
        <v>109000</v>
      </c>
      <c r="I114" s="1059">
        <f t="shared" si="78"/>
        <v>0</v>
      </c>
      <c r="J114" s="1059">
        <f t="shared" si="78"/>
        <v>109000</v>
      </c>
      <c r="K114" s="1059">
        <f t="shared" si="78"/>
        <v>0</v>
      </c>
      <c r="L114" s="1059">
        <f t="shared" si="78"/>
        <v>0</v>
      </c>
      <c r="M114" s="1059">
        <f t="shared" si="78"/>
        <v>0</v>
      </c>
      <c r="N114" s="1059">
        <f t="shared" si="78"/>
        <v>251877</v>
      </c>
      <c r="O114" s="1059">
        <f t="shared" si="78"/>
        <v>0</v>
      </c>
      <c r="P114" s="1059">
        <f t="shared" si="78"/>
        <v>154170</v>
      </c>
      <c r="Q114" s="1059">
        <f t="shared" si="78"/>
        <v>0</v>
      </c>
      <c r="R114" s="1059">
        <f t="shared" si="78"/>
        <v>7780</v>
      </c>
      <c r="S114" s="1059">
        <f t="shared" si="78"/>
        <v>76150</v>
      </c>
      <c r="T114" s="1059">
        <f t="shared" si="78"/>
        <v>13777</v>
      </c>
      <c r="U114" s="1059"/>
      <c r="V114" s="1059"/>
      <c r="W114" s="1059"/>
      <c r="X114" s="920"/>
      <c r="Y114" s="920"/>
      <c r="Z114" s="920"/>
      <c r="AA114" s="920"/>
      <c r="AB114" s="920"/>
      <c r="AC114" s="1047"/>
      <c r="AD114" s="121"/>
      <c r="AE114" s="121"/>
      <c r="AF114" s="121"/>
      <c r="AG114" s="121"/>
      <c r="AH114" s="121"/>
      <c r="AI114" s="942">
        <f t="shared" si="60"/>
        <v>142877</v>
      </c>
      <c r="AJ114" s="942">
        <f t="shared" si="61"/>
        <v>0</v>
      </c>
      <c r="AK114" s="942">
        <f t="shared" si="62"/>
        <v>45170</v>
      </c>
      <c r="AL114" s="942">
        <f t="shared" si="63"/>
        <v>0</v>
      </c>
      <c r="AM114" s="942">
        <f t="shared" si="72"/>
        <v>7780</v>
      </c>
      <c r="AN114" s="942">
        <f t="shared" si="73"/>
        <v>76150</v>
      </c>
      <c r="AO114" s="942">
        <f t="shared" si="64"/>
        <v>13777</v>
      </c>
      <c r="AP114" s="916"/>
    </row>
    <row r="115" spans="1:42" s="780" customFormat="1" ht="105" customHeight="1">
      <c r="A115" s="957">
        <v>1</v>
      </c>
      <c r="B115" s="1000" t="s">
        <v>519</v>
      </c>
      <c r="C115" s="984" t="s">
        <v>319</v>
      </c>
      <c r="D115" s="985" t="s">
        <v>327</v>
      </c>
      <c r="E115" s="984" t="s">
        <v>223</v>
      </c>
      <c r="F115" s="986" t="s">
        <v>520</v>
      </c>
      <c r="G115" s="1060">
        <v>56626</v>
      </c>
      <c r="H115" s="920">
        <f t="shared" si="70"/>
        <v>0</v>
      </c>
      <c r="I115" s="920"/>
      <c r="J115" s="920"/>
      <c r="K115" s="920"/>
      <c r="L115" s="920"/>
      <c r="M115" s="920"/>
      <c r="N115" s="920">
        <f>SUM(O115:T115)</f>
        <v>13777</v>
      </c>
      <c r="O115" s="920"/>
      <c r="P115" s="920"/>
      <c r="Q115" s="920"/>
      <c r="R115" s="920"/>
      <c r="S115" s="920"/>
      <c r="T115" s="1042">
        <v>13777</v>
      </c>
      <c r="U115" s="1042"/>
      <c r="V115" s="1042"/>
      <c r="W115" s="1042"/>
      <c r="X115" s="920"/>
      <c r="Y115" s="920"/>
      <c r="Z115" s="920"/>
      <c r="AA115" s="920"/>
      <c r="AB115" s="920"/>
      <c r="AC115" s="1047"/>
      <c r="AD115" s="121"/>
      <c r="AE115" s="121"/>
      <c r="AF115" s="121"/>
      <c r="AG115" s="121"/>
      <c r="AH115" s="121"/>
      <c r="AI115" s="942">
        <f t="shared" si="60"/>
        <v>13777</v>
      </c>
      <c r="AJ115" s="942">
        <f t="shared" si="61"/>
        <v>0</v>
      </c>
      <c r="AK115" s="942">
        <f t="shared" si="62"/>
        <v>0</v>
      </c>
      <c r="AL115" s="942">
        <f t="shared" si="63"/>
        <v>0</v>
      </c>
      <c r="AM115" s="942">
        <f t="shared" si="72"/>
        <v>0</v>
      </c>
      <c r="AN115" s="942">
        <f t="shared" si="73"/>
        <v>0</v>
      </c>
      <c r="AO115" s="942">
        <f t="shared" si="64"/>
        <v>13777</v>
      </c>
      <c r="AP115" s="916"/>
    </row>
    <row r="116" spans="1:42" s="780" customFormat="1" ht="59.1" customHeight="1">
      <c r="A116" s="916">
        <f>A115+1</f>
        <v>2</v>
      </c>
      <c r="B116" s="1025" t="s">
        <v>250</v>
      </c>
      <c r="C116" s="965" t="s">
        <v>251</v>
      </c>
      <c r="D116" s="978" t="s">
        <v>128</v>
      </c>
      <c r="E116" s="950" t="s">
        <v>167</v>
      </c>
      <c r="F116" s="969" t="s">
        <v>252</v>
      </c>
      <c r="G116" s="1040">
        <v>12632</v>
      </c>
      <c r="H116" s="920">
        <f t="shared" si="70"/>
        <v>0</v>
      </c>
      <c r="I116" s="920"/>
      <c r="J116" s="920"/>
      <c r="K116" s="920"/>
      <c r="L116" s="920"/>
      <c r="M116" s="920"/>
      <c r="N116" s="920">
        <f t="shared" ref="N116:N130" si="79">SUM(O116:T116)</f>
        <v>11000</v>
      </c>
      <c r="O116" s="920"/>
      <c r="P116" s="920">
        <v>3220</v>
      </c>
      <c r="Q116" s="920"/>
      <c r="R116" s="920">
        <v>7780</v>
      </c>
      <c r="S116" s="920">
        <v>0</v>
      </c>
      <c r="T116" s="1057"/>
      <c r="U116" s="1057"/>
      <c r="V116" s="1057"/>
      <c r="W116" s="1057"/>
      <c r="X116" s="920"/>
      <c r="Y116" s="920"/>
      <c r="Z116" s="920"/>
      <c r="AA116" s="920"/>
      <c r="AB116" s="920"/>
      <c r="AC116" s="1047"/>
      <c r="AD116" s="121"/>
      <c r="AE116" s="121"/>
      <c r="AF116" s="121"/>
      <c r="AG116" s="121"/>
      <c r="AH116" s="121"/>
      <c r="AI116" s="942">
        <f t="shared" si="60"/>
        <v>11000</v>
      </c>
      <c r="AJ116" s="942">
        <f t="shared" si="61"/>
        <v>0</v>
      </c>
      <c r="AK116" s="942">
        <f t="shared" si="62"/>
        <v>3220</v>
      </c>
      <c r="AL116" s="942">
        <f t="shared" si="63"/>
        <v>0</v>
      </c>
      <c r="AM116" s="942">
        <f t="shared" si="72"/>
        <v>7780</v>
      </c>
      <c r="AN116" s="942">
        <f t="shared" si="73"/>
        <v>0</v>
      </c>
      <c r="AO116" s="942">
        <f t="shared" si="64"/>
        <v>0</v>
      </c>
      <c r="AP116" s="916"/>
    </row>
    <row r="117" spans="1:42" s="780" customFormat="1" ht="44.45" customHeight="1">
      <c r="A117" s="916">
        <f t="shared" ref="A117:A128" si="80">A116+1</f>
        <v>3</v>
      </c>
      <c r="B117" s="1026" t="s">
        <v>258</v>
      </c>
      <c r="C117" s="987" t="s">
        <v>221</v>
      </c>
      <c r="D117" s="978"/>
      <c r="E117" s="988" t="s">
        <v>262</v>
      </c>
      <c r="F117" s="989" t="s">
        <v>263</v>
      </c>
      <c r="G117" s="1044">
        <v>38209</v>
      </c>
      <c r="H117" s="920">
        <f t="shared" si="70"/>
        <v>15000</v>
      </c>
      <c r="I117" s="920"/>
      <c r="J117" s="1040">
        <v>15000</v>
      </c>
      <c r="K117" s="920"/>
      <c r="L117" s="920"/>
      <c r="M117" s="920"/>
      <c r="N117" s="920">
        <f t="shared" si="79"/>
        <v>20000</v>
      </c>
      <c r="O117" s="920"/>
      <c r="P117" s="920">
        <v>18450</v>
      </c>
      <c r="Q117" s="920"/>
      <c r="R117" s="920"/>
      <c r="S117" s="920">
        <v>1550</v>
      </c>
      <c r="T117" s="1057"/>
      <c r="U117" s="1057"/>
      <c r="V117" s="1057"/>
      <c r="W117" s="1057"/>
      <c r="X117" s="920"/>
      <c r="Y117" s="920"/>
      <c r="Z117" s="920"/>
      <c r="AA117" s="920"/>
      <c r="AB117" s="920"/>
      <c r="AC117" s="1047"/>
      <c r="AD117" s="121"/>
      <c r="AE117" s="121"/>
      <c r="AF117" s="121"/>
      <c r="AG117" s="121"/>
      <c r="AH117" s="121"/>
      <c r="AI117" s="942">
        <f t="shared" si="60"/>
        <v>5000</v>
      </c>
      <c r="AJ117" s="942">
        <f t="shared" si="61"/>
        <v>0</v>
      </c>
      <c r="AK117" s="942">
        <f t="shared" si="62"/>
        <v>3450</v>
      </c>
      <c r="AL117" s="942">
        <f t="shared" si="63"/>
        <v>0</v>
      </c>
      <c r="AM117" s="942">
        <f t="shared" si="72"/>
        <v>0</v>
      </c>
      <c r="AN117" s="942">
        <f t="shared" si="73"/>
        <v>1550</v>
      </c>
      <c r="AO117" s="942">
        <f t="shared" si="64"/>
        <v>0</v>
      </c>
      <c r="AP117" s="916"/>
    </row>
    <row r="118" spans="1:42" s="780" customFormat="1" ht="44.45" customHeight="1">
      <c r="A118" s="916">
        <f t="shared" si="80"/>
        <v>4</v>
      </c>
      <c r="B118" s="1026" t="s">
        <v>259</v>
      </c>
      <c r="C118" s="987" t="s">
        <v>221</v>
      </c>
      <c r="D118" s="978"/>
      <c r="E118" s="988" t="s">
        <v>262</v>
      </c>
      <c r="F118" s="989" t="s">
        <v>264</v>
      </c>
      <c r="G118" s="1044">
        <v>34728</v>
      </c>
      <c r="H118" s="920">
        <f t="shared" si="70"/>
        <v>10000</v>
      </c>
      <c r="I118" s="920"/>
      <c r="J118" s="1040">
        <v>10000</v>
      </c>
      <c r="K118" s="920"/>
      <c r="L118" s="920"/>
      <c r="M118" s="920"/>
      <c r="N118" s="920">
        <f t="shared" si="79"/>
        <v>17600</v>
      </c>
      <c r="O118" s="920"/>
      <c r="P118" s="920">
        <v>10690</v>
      </c>
      <c r="Q118" s="920"/>
      <c r="R118" s="920"/>
      <c r="S118" s="920">
        <v>6910</v>
      </c>
      <c r="T118" s="1057"/>
      <c r="U118" s="1057"/>
      <c r="V118" s="1057"/>
      <c r="W118" s="1057"/>
      <c r="X118" s="920"/>
      <c r="Y118" s="920"/>
      <c r="Z118" s="920"/>
      <c r="AA118" s="920"/>
      <c r="AB118" s="920"/>
      <c r="AC118" s="1047"/>
      <c r="AD118" s="121"/>
      <c r="AE118" s="121"/>
      <c r="AF118" s="121"/>
      <c r="AG118" s="121"/>
      <c r="AH118" s="121"/>
      <c r="AI118" s="942">
        <f t="shared" si="60"/>
        <v>7600</v>
      </c>
      <c r="AJ118" s="942">
        <f t="shared" si="61"/>
        <v>0</v>
      </c>
      <c r="AK118" s="942">
        <f t="shared" si="62"/>
        <v>690</v>
      </c>
      <c r="AL118" s="942">
        <f t="shared" si="63"/>
        <v>0</v>
      </c>
      <c r="AM118" s="942">
        <f t="shared" si="72"/>
        <v>0</v>
      </c>
      <c r="AN118" s="942">
        <f t="shared" si="73"/>
        <v>6910</v>
      </c>
      <c r="AO118" s="942">
        <f t="shared" si="64"/>
        <v>0</v>
      </c>
      <c r="AP118" s="916"/>
    </row>
    <row r="119" spans="1:42" s="780" customFormat="1" ht="61.5" customHeight="1">
      <c r="A119" s="916">
        <f t="shared" si="80"/>
        <v>5</v>
      </c>
      <c r="B119" s="1025" t="s">
        <v>268</v>
      </c>
      <c r="C119" s="965" t="s">
        <v>221</v>
      </c>
      <c r="D119" s="950" t="s">
        <v>222</v>
      </c>
      <c r="E119" s="950" t="s">
        <v>223</v>
      </c>
      <c r="F119" s="974" t="s">
        <v>224</v>
      </c>
      <c r="G119" s="1044">
        <v>71916</v>
      </c>
      <c r="H119" s="920">
        <f t="shared" si="70"/>
        <v>0</v>
      </c>
      <c r="I119" s="920"/>
      <c r="J119" s="920"/>
      <c r="K119" s="920"/>
      <c r="L119" s="920"/>
      <c r="M119" s="920"/>
      <c r="N119" s="920">
        <f t="shared" si="79"/>
        <v>10000</v>
      </c>
      <c r="O119" s="920"/>
      <c r="P119" s="920">
        <v>4810</v>
      </c>
      <c r="Q119" s="920"/>
      <c r="R119" s="920">
        <v>0</v>
      </c>
      <c r="S119" s="920">
        <v>5190</v>
      </c>
      <c r="T119" s="1057"/>
      <c r="U119" s="1057"/>
      <c r="V119" s="1057"/>
      <c r="W119" s="1057"/>
      <c r="X119" s="920"/>
      <c r="Y119" s="920"/>
      <c r="Z119" s="920"/>
      <c r="AA119" s="920"/>
      <c r="AB119" s="920"/>
      <c r="AC119" s="1047"/>
      <c r="AD119" s="121"/>
      <c r="AE119" s="121"/>
      <c r="AF119" s="121"/>
      <c r="AG119" s="121"/>
      <c r="AH119" s="121"/>
      <c r="AI119" s="942">
        <f t="shared" si="60"/>
        <v>10000</v>
      </c>
      <c r="AJ119" s="942">
        <f t="shared" si="61"/>
        <v>0</v>
      </c>
      <c r="AK119" s="942">
        <f t="shared" si="62"/>
        <v>4810</v>
      </c>
      <c r="AL119" s="942">
        <f t="shared" si="63"/>
        <v>0</v>
      </c>
      <c r="AM119" s="942">
        <f t="shared" si="72"/>
        <v>0</v>
      </c>
      <c r="AN119" s="942">
        <f t="shared" si="73"/>
        <v>5190</v>
      </c>
      <c r="AO119" s="942">
        <f t="shared" si="64"/>
        <v>0</v>
      </c>
      <c r="AP119" s="916"/>
    </row>
    <row r="120" spans="1:42" s="780" customFormat="1" ht="61.5" customHeight="1">
      <c r="A120" s="916">
        <f t="shared" si="80"/>
        <v>6</v>
      </c>
      <c r="B120" s="1023" t="s">
        <v>269</v>
      </c>
      <c r="C120" s="965" t="s">
        <v>221</v>
      </c>
      <c r="D120" s="950" t="s">
        <v>222</v>
      </c>
      <c r="E120" s="978" t="s">
        <v>235</v>
      </c>
      <c r="F120" s="974" t="s">
        <v>270</v>
      </c>
      <c r="G120" s="1044">
        <v>9575</v>
      </c>
      <c r="H120" s="920">
        <f t="shared" si="70"/>
        <v>0</v>
      </c>
      <c r="I120" s="920"/>
      <c r="J120" s="920"/>
      <c r="K120" s="920"/>
      <c r="L120" s="920"/>
      <c r="M120" s="920"/>
      <c r="N120" s="920">
        <f t="shared" si="79"/>
        <v>8000</v>
      </c>
      <c r="O120" s="920"/>
      <c r="P120" s="920">
        <v>0</v>
      </c>
      <c r="Q120" s="920"/>
      <c r="R120" s="920">
        <v>0</v>
      </c>
      <c r="S120" s="920">
        <v>8000</v>
      </c>
      <c r="T120" s="1057"/>
      <c r="U120" s="1057"/>
      <c r="V120" s="1057"/>
      <c r="W120" s="1057"/>
      <c r="X120" s="920"/>
      <c r="Y120" s="920"/>
      <c r="Z120" s="920"/>
      <c r="AA120" s="920"/>
      <c r="AB120" s="920"/>
      <c r="AC120" s="1047"/>
      <c r="AD120" s="121"/>
      <c r="AE120" s="121"/>
      <c r="AF120" s="121"/>
      <c r="AG120" s="121"/>
      <c r="AH120" s="121"/>
      <c r="AI120" s="942">
        <f t="shared" si="60"/>
        <v>8000</v>
      </c>
      <c r="AJ120" s="942">
        <f t="shared" si="61"/>
        <v>0</v>
      </c>
      <c r="AK120" s="942">
        <f t="shared" si="62"/>
        <v>0</v>
      </c>
      <c r="AL120" s="942">
        <f t="shared" si="63"/>
        <v>0</v>
      </c>
      <c r="AM120" s="942">
        <f t="shared" si="72"/>
        <v>0</v>
      </c>
      <c r="AN120" s="942">
        <f t="shared" si="73"/>
        <v>8000</v>
      </c>
      <c r="AO120" s="942">
        <f t="shared" si="64"/>
        <v>0</v>
      </c>
      <c r="AP120" s="916"/>
    </row>
    <row r="121" spans="1:42" s="780" customFormat="1" ht="58.5" customHeight="1">
      <c r="A121" s="916">
        <f t="shared" si="80"/>
        <v>7</v>
      </c>
      <c r="B121" s="1023" t="s">
        <v>272</v>
      </c>
      <c r="C121" s="965" t="s">
        <v>207</v>
      </c>
      <c r="D121" s="978" t="s">
        <v>233</v>
      </c>
      <c r="E121" s="978" t="s">
        <v>235</v>
      </c>
      <c r="F121" s="974" t="s">
        <v>275</v>
      </c>
      <c r="G121" s="1061">
        <v>68797</v>
      </c>
      <c r="H121" s="920">
        <f t="shared" si="70"/>
        <v>0</v>
      </c>
      <c r="I121" s="920"/>
      <c r="J121" s="920"/>
      <c r="K121" s="920"/>
      <c r="L121" s="920"/>
      <c r="M121" s="920"/>
      <c r="N121" s="920">
        <f t="shared" si="79"/>
        <v>37000</v>
      </c>
      <c r="O121" s="920"/>
      <c r="P121" s="920">
        <v>18000</v>
      </c>
      <c r="Q121" s="920"/>
      <c r="R121" s="920">
        <v>0</v>
      </c>
      <c r="S121" s="920">
        <v>19000</v>
      </c>
      <c r="T121" s="1057"/>
      <c r="U121" s="1057"/>
      <c r="V121" s="1057"/>
      <c r="W121" s="1057"/>
      <c r="X121" s="920"/>
      <c r="Y121" s="920"/>
      <c r="Z121" s="920"/>
      <c r="AA121" s="920"/>
      <c r="AB121" s="920"/>
      <c r="AC121" s="1047"/>
      <c r="AD121" s="121"/>
      <c r="AE121" s="121"/>
      <c r="AF121" s="121"/>
      <c r="AG121" s="121"/>
      <c r="AH121" s="121"/>
      <c r="AI121" s="942">
        <f t="shared" si="60"/>
        <v>37000</v>
      </c>
      <c r="AJ121" s="942">
        <f t="shared" si="61"/>
        <v>0</v>
      </c>
      <c r="AK121" s="942">
        <f t="shared" si="62"/>
        <v>18000</v>
      </c>
      <c r="AL121" s="942">
        <f t="shared" si="63"/>
        <v>0</v>
      </c>
      <c r="AM121" s="942">
        <f t="shared" si="72"/>
        <v>0</v>
      </c>
      <c r="AN121" s="942">
        <f t="shared" si="73"/>
        <v>19000</v>
      </c>
      <c r="AO121" s="942">
        <f t="shared" si="64"/>
        <v>0</v>
      </c>
      <c r="AP121" s="916"/>
    </row>
    <row r="122" spans="1:42" s="780" customFormat="1" ht="58.5" customHeight="1">
      <c r="A122" s="916">
        <f t="shared" si="80"/>
        <v>8</v>
      </c>
      <c r="B122" s="1023" t="s">
        <v>273</v>
      </c>
      <c r="C122" s="965" t="s">
        <v>204</v>
      </c>
      <c r="D122" s="978" t="s">
        <v>234</v>
      </c>
      <c r="E122" s="978" t="s">
        <v>167</v>
      </c>
      <c r="F122" s="974" t="s">
        <v>276</v>
      </c>
      <c r="G122" s="1061">
        <v>59585</v>
      </c>
      <c r="H122" s="920">
        <f t="shared" si="70"/>
        <v>0</v>
      </c>
      <c r="I122" s="920"/>
      <c r="J122" s="920"/>
      <c r="K122" s="920"/>
      <c r="L122" s="920"/>
      <c r="M122" s="920"/>
      <c r="N122" s="920">
        <f t="shared" si="79"/>
        <v>33256</v>
      </c>
      <c r="O122" s="920"/>
      <c r="P122" s="920">
        <v>3256</v>
      </c>
      <c r="Q122" s="920"/>
      <c r="R122" s="920">
        <v>0</v>
      </c>
      <c r="S122" s="920">
        <v>30000</v>
      </c>
      <c r="T122" s="920"/>
      <c r="U122" s="920"/>
      <c r="V122" s="920"/>
      <c r="W122" s="920"/>
      <c r="X122" s="920"/>
      <c r="Y122" s="920"/>
      <c r="Z122" s="920"/>
      <c r="AA122" s="920"/>
      <c r="AB122" s="920"/>
      <c r="AC122" s="1047"/>
      <c r="AD122" s="121"/>
      <c r="AE122" s="121"/>
      <c r="AF122" s="121"/>
      <c r="AG122" s="121"/>
      <c r="AH122" s="121"/>
      <c r="AI122" s="942">
        <f t="shared" si="60"/>
        <v>33256</v>
      </c>
      <c r="AJ122" s="942">
        <f t="shared" si="61"/>
        <v>0</v>
      </c>
      <c r="AK122" s="942">
        <f t="shared" si="62"/>
        <v>3256</v>
      </c>
      <c r="AL122" s="942">
        <f t="shared" si="63"/>
        <v>0</v>
      </c>
      <c r="AM122" s="942">
        <f t="shared" si="72"/>
        <v>0</v>
      </c>
      <c r="AN122" s="942">
        <f t="shared" si="73"/>
        <v>30000</v>
      </c>
      <c r="AO122" s="942">
        <f t="shared" si="64"/>
        <v>0</v>
      </c>
      <c r="AP122" s="916"/>
    </row>
    <row r="123" spans="1:42" s="780" customFormat="1" ht="58.5" customHeight="1">
      <c r="A123" s="916">
        <f t="shared" si="80"/>
        <v>9</v>
      </c>
      <c r="B123" s="1001" t="s">
        <v>301</v>
      </c>
      <c r="C123" s="979" t="s">
        <v>221</v>
      </c>
      <c r="D123" s="978" t="s">
        <v>222</v>
      </c>
      <c r="E123" s="950" t="s">
        <v>223</v>
      </c>
      <c r="F123" s="950" t="s">
        <v>302</v>
      </c>
      <c r="G123" s="1040">
        <v>14412</v>
      </c>
      <c r="H123" s="920">
        <f t="shared" si="70"/>
        <v>6000</v>
      </c>
      <c r="I123" s="920"/>
      <c r="J123" s="920">
        <v>6000</v>
      </c>
      <c r="K123" s="920"/>
      <c r="L123" s="920"/>
      <c r="M123" s="920"/>
      <c r="N123" s="920">
        <f t="shared" si="79"/>
        <v>11500</v>
      </c>
      <c r="O123" s="920"/>
      <c r="P123" s="920">
        <v>6000</v>
      </c>
      <c r="Q123" s="920"/>
      <c r="R123" s="920">
        <v>0</v>
      </c>
      <c r="S123" s="920">
        <v>5500</v>
      </c>
      <c r="T123" s="920"/>
      <c r="U123" s="920"/>
      <c r="V123" s="920"/>
      <c r="W123" s="920"/>
      <c r="X123" s="920"/>
      <c r="Y123" s="920"/>
      <c r="Z123" s="920"/>
      <c r="AA123" s="920"/>
      <c r="AB123" s="920"/>
      <c r="AC123" s="1047"/>
      <c r="AD123" s="121"/>
      <c r="AE123" s="121"/>
      <c r="AF123" s="121"/>
      <c r="AG123" s="121"/>
      <c r="AH123" s="121"/>
      <c r="AI123" s="942">
        <f t="shared" si="60"/>
        <v>5500</v>
      </c>
      <c r="AJ123" s="942">
        <f t="shared" si="61"/>
        <v>0</v>
      </c>
      <c r="AK123" s="942">
        <f t="shared" si="62"/>
        <v>0</v>
      </c>
      <c r="AL123" s="942">
        <f t="shared" si="63"/>
        <v>0</v>
      </c>
      <c r="AM123" s="942">
        <f t="shared" si="72"/>
        <v>0</v>
      </c>
      <c r="AN123" s="942">
        <f t="shared" si="73"/>
        <v>5500</v>
      </c>
      <c r="AO123" s="942">
        <f t="shared" si="64"/>
        <v>0</v>
      </c>
      <c r="AP123" s="916"/>
    </row>
    <row r="124" spans="1:42" s="780" customFormat="1" ht="44.45" customHeight="1">
      <c r="A124" s="916">
        <f t="shared" si="80"/>
        <v>10</v>
      </c>
      <c r="B124" s="1001" t="s">
        <v>304</v>
      </c>
      <c r="C124" s="950" t="s">
        <v>204</v>
      </c>
      <c r="D124" s="978" t="s">
        <v>234</v>
      </c>
      <c r="E124" s="950" t="s">
        <v>235</v>
      </c>
      <c r="F124" s="950" t="s">
        <v>305</v>
      </c>
      <c r="G124" s="1040">
        <v>76068</v>
      </c>
      <c r="H124" s="920">
        <f t="shared" si="70"/>
        <v>70000</v>
      </c>
      <c r="I124" s="920"/>
      <c r="J124" s="920">
        <v>70000</v>
      </c>
      <c r="K124" s="920"/>
      <c r="L124" s="920"/>
      <c r="M124" s="920"/>
      <c r="N124" s="920">
        <f t="shared" si="79"/>
        <v>51744</v>
      </c>
      <c r="O124" s="920"/>
      <c r="P124" s="920">
        <v>51744</v>
      </c>
      <c r="Q124" s="920"/>
      <c r="R124" s="920">
        <v>0</v>
      </c>
      <c r="S124" s="920">
        <v>0</v>
      </c>
      <c r="T124" s="920"/>
      <c r="U124" s="920"/>
      <c r="V124" s="920"/>
      <c r="W124" s="920"/>
      <c r="X124" s="920"/>
      <c r="Y124" s="920"/>
      <c r="Z124" s="920"/>
      <c r="AA124" s="920"/>
      <c r="AB124" s="920"/>
      <c r="AC124" s="1047"/>
      <c r="AD124" s="121"/>
      <c r="AE124" s="121"/>
      <c r="AF124" s="121"/>
      <c r="AG124" s="121"/>
      <c r="AH124" s="121"/>
      <c r="AI124" s="942">
        <f t="shared" si="60"/>
        <v>-18256</v>
      </c>
      <c r="AJ124" s="942">
        <f t="shared" si="61"/>
        <v>0</v>
      </c>
      <c r="AK124" s="942">
        <f t="shared" si="62"/>
        <v>-18256</v>
      </c>
      <c r="AL124" s="942">
        <f t="shared" si="63"/>
        <v>0</v>
      </c>
      <c r="AM124" s="942">
        <f t="shared" si="72"/>
        <v>0</v>
      </c>
      <c r="AN124" s="942">
        <f t="shared" si="73"/>
        <v>0</v>
      </c>
      <c r="AO124" s="942">
        <f t="shared" si="64"/>
        <v>0</v>
      </c>
      <c r="AP124" s="916"/>
    </row>
    <row r="125" spans="1:42" s="780" customFormat="1" ht="56.25" customHeight="1">
      <c r="A125" s="916">
        <f t="shared" si="80"/>
        <v>11</v>
      </c>
      <c r="B125" s="1001" t="s">
        <v>306</v>
      </c>
      <c r="C125" s="965" t="s">
        <v>204</v>
      </c>
      <c r="D125" s="978" t="s">
        <v>234</v>
      </c>
      <c r="E125" s="978" t="s">
        <v>307</v>
      </c>
      <c r="F125" s="974" t="s">
        <v>308</v>
      </c>
      <c r="G125" s="1040">
        <v>40239</v>
      </c>
      <c r="H125" s="920">
        <f t="shared" si="70"/>
        <v>0</v>
      </c>
      <c r="I125" s="920"/>
      <c r="J125" s="920"/>
      <c r="K125" s="920"/>
      <c r="L125" s="920"/>
      <c r="M125" s="920"/>
      <c r="N125" s="920">
        <f t="shared" si="79"/>
        <v>30000</v>
      </c>
      <c r="O125" s="920"/>
      <c r="P125" s="920">
        <v>30000</v>
      </c>
      <c r="Q125" s="920"/>
      <c r="R125" s="920">
        <v>0</v>
      </c>
      <c r="S125" s="920">
        <v>0</v>
      </c>
      <c r="T125" s="920"/>
      <c r="U125" s="920"/>
      <c r="V125" s="920"/>
      <c r="W125" s="920"/>
      <c r="X125" s="920"/>
      <c r="Y125" s="920"/>
      <c r="Z125" s="920"/>
      <c r="AA125" s="920"/>
      <c r="AB125" s="920"/>
      <c r="AC125" s="1047"/>
      <c r="AD125" s="121"/>
      <c r="AE125" s="121"/>
      <c r="AF125" s="121"/>
      <c r="AG125" s="121"/>
      <c r="AH125" s="121"/>
      <c r="AI125" s="942">
        <f t="shared" si="60"/>
        <v>30000</v>
      </c>
      <c r="AJ125" s="942">
        <f t="shared" si="61"/>
        <v>0</v>
      </c>
      <c r="AK125" s="942">
        <f t="shared" si="62"/>
        <v>30000</v>
      </c>
      <c r="AL125" s="942">
        <f t="shared" si="63"/>
        <v>0</v>
      </c>
      <c r="AM125" s="942">
        <f t="shared" si="72"/>
        <v>0</v>
      </c>
      <c r="AN125" s="942">
        <f t="shared" si="73"/>
        <v>0</v>
      </c>
      <c r="AO125" s="942">
        <f t="shared" si="64"/>
        <v>0</v>
      </c>
      <c r="AP125" s="916"/>
    </row>
    <row r="126" spans="1:42" s="780" customFormat="1" ht="44.45" customHeight="1">
      <c r="A126" s="916">
        <f t="shared" si="80"/>
        <v>12</v>
      </c>
      <c r="B126" s="1001" t="s">
        <v>309</v>
      </c>
      <c r="C126" s="950" t="s">
        <v>197</v>
      </c>
      <c r="D126" s="950" t="s">
        <v>311</v>
      </c>
      <c r="E126" s="950" t="s">
        <v>235</v>
      </c>
      <c r="F126" s="950" t="s">
        <v>312</v>
      </c>
      <c r="G126" s="1040">
        <v>10546</v>
      </c>
      <c r="H126" s="920">
        <f t="shared" si="70"/>
        <v>4000</v>
      </c>
      <c r="I126" s="920"/>
      <c r="J126" s="920">
        <v>4000</v>
      </c>
      <c r="K126" s="920"/>
      <c r="L126" s="920"/>
      <c r="M126" s="920"/>
      <c r="N126" s="920">
        <f t="shared" si="79"/>
        <v>0</v>
      </c>
      <c r="O126" s="920"/>
      <c r="P126" s="920"/>
      <c r="Q126" s="920"/>
      <c r="R126" s="920"/>
      <c r="S126" s="920"/>
      <c r="T126" s="920"/>
      <c r="U126" s="920"/>
      <c r="V126" s="920"/>
      <c r="W126" s="920"/>
      <c r="X126" s="920"/>
      <c r="Y126" s="920"/>
      <c r="Z126" s="920"/>
      <c r="AA126" s="920"/>
      <c r="AB126" s="920"/>
      <c r="AC126" s="1047"/>
      <c r="AD126" s="121"/>
      <c r="AE126" s="121"/>
      <c r="AF126" s="121"/>
      <c r="AG126" s="121"/>
      <c r="AH126" s="121"/>
      <c r="AI126" s="942">
        <f t="shared" si="60"/>
        <v>-4000</v>
      </c>
      <c r="AJ126" s="942">
        <f t="shared" si="61"/>
        <v>0</v>
      </c>
      <c r="AK126" s="942">
        <f t="shared" si="62"/>
        <v>-4000</v>
      </c>
      <c r="AL126" s="942">
        <f t="shared" si="63"/>
        <v>0</v>
      </c>
      <c r="AM126" s="942">
        <f t="shared" si="72"/>
        <v>0</v>
      </c>
      <c r="AN126" s="942">
        <f t="shared" si="73"/>
        <v>0</v>
      </c>
      <c r="AO126" s="942">
        <f t="shared" si="64"/>
        <v>0</v>
      </c>
      <c r="AP126" s="916"/>
    </row>
    <row r="127" spans="1:42" s="780" customFormat="1" ht="44.45" customHeight="1">
      <c r="A127" s="916">
        <f t="shared" si="80"/>
        <v>13</v>
      </c>
      <c r="B127" s="1001" t="s">
        <v>310</v>
      </c>
      <c r="C127" s="950" t="s">
        <v>197</v>
      </c>
      <c r="D127" s="950" t="s">
        <v>311</v>
      </c>
      <c r="E127" s="950" t="s">
        <v>235</v>
      </c>
      <c r="F127" s="950" t="s">
        <v>313</v>
      </c>
      <c r="G127" s="1040">
        <v>7048</v>
      </c>
      <c r="H127" s="920">
        <f t="shared" si="70"/>
        <v>4000</v>
      </c>
      <c r="I127" s="920"/>
      <c r="J127" s="920">
        <v>4000</v>
      </c>
      <c r="K127" s="920"/>
      <c r="L127" s="920"/>
      <c r="M127" s="920"/>
      <c r="N127" s="920">
        <f t="shared" si="79"/>
        <v>0</v>
      </c>
      <c r="O127" s="920"/>
      <c r="P127" s="920"/>
      <c r="Q127" s="920"/>
      <c r="R127" s="920"/>
      <c r="S127" s="920"/>
      <c r="T127" s="920"/>
      <c r="U127" s="920"/>
      <c r="V127" s="920"/>
      <c r="W127" s="920"/>
      <c r="X127" s="920"/>
      <c r="Y127" s="920"/>
      <c r="Z127" s="920"/>
      <c r="AA127" s="920"/>
      <c r="AB127" s="920"/>
      <c r="AC127" s="1047"/>
      <c r="AD127" s="121"/>
      <c r="AE127" s="121"/>
      <c r="AF127" s="121"/>
      <c r="AG127" s="121"/>
      <c r="AH127" s="121"/>
      <c r="AI127" s="942">
        <f t="shared" si="60"/>
        <v>-4000</v>
      </c>
      <c r="AJ127" s="942">
        <f t="shared" si="61"/>
        <v>0</v>
      </c>
      <c r="AK127" s="942">
        <f t="shared" si="62"/>
        <v>-4000</v>
      </c>
      <c r="AL127" s="942">
        <f t="shared" si="63"/>
        <v>0</v>
      </c>
      <c r="AM127" s="942">
        <f t="shared" si="72"/>
        <v>0</v>
      </c>
      <c r="AN127" s="942">
        <f t="shared" si="73"/>
        <v>0</v>
      </c>
      <c r="AO127" s="942">
        <f t="shared" si="64"/>
        <v>0</v>
      </c>
      <c r="AP127" s="916"/>
    </row>
    <row r="128" spans="1:42" s="780" customFormat="1" ht="52.5" customHeight="1">
      <c r="A128" s="916">
        <f t="shared" si="80"/>
        <v>14</v>
      </c>
      <c r="B128" s="1001" t="s">
        <v>315</v>
      </c>
      <c r="C128" s="950" t="s">
        <v>197</v>
      </c>
      <c r="D128" s="950" t="s">
        <v>311</v>
      </c>
      <c r="E128" s="950" t="s">
        <v>317</v>
      </c>
      <c r="F128" s="950" t="s">
        <v>316</v>
      </c>
      <c r="G128" s="1040">
        <v>13000</v>
      </c>
      <c r="H128" s="920">
        <f t="shared" si="70"/>
        <v>0</v>
      </c>
      <c r="I128" s="920"/>
      <c r="J128" s="920"/>
      <c r="K128" s="920"/>
      <c r="L128" s="920"/>
      <c r="M128" s="920"/>
      <c r="N128" s="920">
        <f t="shared" si="79"/>
        <v>8000</v>
      </c>
      <c r="O128" s="920"/>
      <c r="P128" s="920">
        <v>8000</v>
      </c>
      <c r="Q128" s="920"/>
      <c r="R128" s="920">
        <v>0</v>
      </c>
      <c r="S128" s="920">
        <v>0</v>
      </c>
      <c r="T128" s="920"/>
      <c r="U128" s="920"/>
      <c r="V128" s="920"/>
      <c r="W128" s="920"/>
      <c r="X128" s="920"/>
      <c r="Y128" s="920"/>
      <c r="Z128" s="920"/>
      <c r="AA128" s="920"/>
      <c r="AB128" s="920"/>
      <c r="AC128" s="1047"/>
      <c r="AD128" s="121"/>
      <c r="AE128" s="121"/>
      <c r="AF128" s="121"/>
      <c r="AG128" s="121"/>
      <c r="AH128" s="121"/>
      <c r="AI128" s="942">
        <f t="shared" si="60"/>
        <v>8000</v>
      </c>
      <c r="AJ128" s="942">
        <f t="shared" si="61"/>
        <v>0</v>
      </c>
      <c r="AK128" s="942">
        <f t="shared" si="62"/>
        <v>8000</v>
      </c>
      <c r="AL128" s="942">
        <f t="shared" si="63"/>
        <v>0</v>
      </c>
      <c r="AM128" s="942">
        <f t="shared" si="72"/>
        <v>0</v>
      </c>
      <c r="AN128" s="942">
        <f t="shared" si="73"/>
        <v>0</v>
      </c>
      <c r="AO128" s="942">
        <f t="shared" si="64"/>
        <v>0</v>
      </c>
      <c r="AP128" s="916"/>
    </row>
    <row r="129" spans="1:42" s="780" customFormat="1" ht="27" customHeight="1">
      <c r="A129" s="916"/>
      <c r="B129" s="1007" t="s">
        <v>173</v>
      </c>
      <c r="C129" s="965"/>
      <c r="D129" s="978"/>
      <c r="E129" s="978"/>
      <c r="F129" s="974"/>
      <c r="G129" s="1062">
        <f>G130</f>
        <v>2179789</v>
      </c>
      <c r="H129" s="1062">
        <f t="shared" ref="H129:T129" si="81">H130</f>
        <v>762000</v>
      </c>
      <c r="I129" s="1062">
        <f t="shared" si="81"/>
        <v>200000</v>
      </c>
      <c r="J129" s="1062">
        <f t="shared" si="81"/>
        <v>562000</v>
      </c>
      <c r="K129" s="1062">
        <f t="shared" si="81"/>
        <v>0</v>
      </c>
      <c r="L129" s="1062">
        <f t="shared" si="81"/>
        <v>0</v>
      </c>
      <c r="M129" s="1062">
        <f t="shared" si="81"/>
        <v>0</v>
      </c>
      <c r="N129" s="1062">
        <f t="shared" si="81"/>
        <v>762000</v>
      </c>
      <c r="O129" s="1062">
        <f t="shared" si="81"/>
        <v>200000</v>
      </c>
      <c r="P129" s="1062">
        <f t="shared" si="81"/>
        <v>522374</v>
      </c>
      <c r="Q129" s="1062">
        <f t="shared" si="81"/>
        <v>0</v>
      </c>
      <c r="R129" s="1062">
        <f t="shared" si="81"/>
        <v>0</v>
      </c>
      <c r="S129" s="1062">
        <f t="shared" si="81"/>
        <v>39626</v>
      </c>
      <c r="T129" s="1062">
        <f t="shared" si="81"/>
        <v>0</v>
      </c>
      <c r="U129" s="1062"/>
      <c r="V129" s="1062"/>
      <c r="W129" s="1062"/>
      <c r="X129" s="920"/>
      <c r="Y129" s="920"/>
      <c r="Z129" s="920"/>
      <c r="AA129" s="920"/>
      <c r="AB129" s="920"/>
      <c r="AC129" s="1047"/>
      <c r="AD129" s="121"/>
      <c r="AE129" s="121"/>
      <c r="AF129" s="121"/>
      <c r="AG129" s="121"/>
      <c r="AH129" s="121"/>
      <c r="AI129" s="942">
        <f t="shared" si="60"/>
        <v>0</v>
      </c>
      <c r="AJ129" s="942">
        <f t="shared" si="61"/>
        <v>0</v>
      </c>
      <c r="AK129" s="942">
        <f t="shared" si="62"/>
        <v>-39626</v>
      </c>
      <c r="AL129" s="942">
        <f t="shared" si="63"/>
        <v>0</v>
      </c>
      <c r="AM129" s="942">
        <f t="shared" si="72"/>
        <v>0</v>
      </c>
      <c r="AN129" s="942">
        <f t="shared" si="73"/>
        <v>39626</v>
      </c>
      <c r="AO129" s="942">
        <f t="shared" si="64"/>
        <v>0</v>
      </c>
      <c r="AP129" s="916"/>
    </row>
    <row r="130" spans="1:42" s="780" customFormat="1" ht="84.6" customHeight="1">
      <c r="A130" s="916">
        <v>1</v>
      </c>
      <c r="B130" s="1001" t="s">
        <v>440</v>
      </c>
      <c r="C130" s="950" t="s">
        <v>441</v>
      </c>
      <c r="D130" s="950" t="s">
        <v>442</v>
      </c>
      <c r="E130" s="950" t="s">
        <v>219</v>
      </c>
      <c r="F130" s="950" t="s">
        <v>443</v>
      </c>
      <c r="G130" s="1040">
        <v>2179789</v>
      </c>
      <c r="H130" s="920">
        <f t="shared" si="70"/>
        <v>762000</v>
      </c>
      <c r="I130" s="1040">
        <v>200000</v>
      </c>
      <c r="J130" s="1040">
        <f>220000+342000</f>
        <v>562000</v>
      </c>
      <c r="K130" s="920"/>
      <c r="L130" s="920"/>
      <c r="M130" s="920"/>
      <c r="N130" s="920">
        <f t="shared" si="79"/>
        <v>762000</v>
      </c>
      <c r="O130" s="1040">
        <v>200000</v>
      </c>
      <c r="P130" s="1040">
        <v>522374</v>
      </c>
      <c r="Q130" s="1040"/>
      <c r="R130" s="1040">
        <v>0</v>
      </c>
      <c r="S130" s="1040">
        <v>39626</v>
      </c>
      <c r="T130" s="920"/>
      <c r="U130" s="920"/>
      <c r="V130" s="920"/>
      <c r="W130" s="920"/>
      <c r="X130" s="920"/>
      <c r="Y130" s="920"/>
      <c r="Z130" s="920"/>
      <c r="AA130" s="920"/>
      <c r="AB130" s="920"/>
      <c r="AC130" s="1047"/>
      <c r="AD130" s="121"/>
      <c r="AE130" s="121"/>
      <c r="AF130" s="121"/>
      <c r="AG130" s="121"/>
      <c r="AH130" s="121"/>
      <c r="AI130" s="942">
        <f t="shared" si="60"/>
        <v>0</v>
      </c>
      <c r="AJ130" s="942">
        <f t="shared" si="61"/>
        <v>0</v>
      </c>
      <c r="AK130" s="942">
        <f t="shared" si="62"/>
        <v>-39626</v>
      </c>
      <c r="AL130" s="942">
        <f t="shared" si="63"/>
        <v>0</v>
      </c>
      <c r="AM130" s="942">
        <f t="shared" si="72"/>
        <v>0</v>
      </c>
      <c r="AN130" s="942">
        <f t="shared" si="73"/>
        <v>39626</v>
      </c>
      <c r="AO130" s="942">
        <f t="shared" si="64"/>
        <v>0</v>
      </c>
      <c r="AP130" s="916"/>
    </row>
    <row r="131" spans="1:42" s="780" customFormat="1" ht="26.45" customHeight="1">
      <c r="A131" s="955" t="s">
        <v>433</v>
      </c>
      <c r="B131" s="1016" t="s">
        <v>26</v>
      </c>
      <c r="C131" s="956"/>
      <c r="D131" s="956"/>
      <c r="E131" s="956"/>
      <c r="F131" s="956"/>
      <c r="G131" s="942">
        <f>G132</f>
        <v>9959</v>
      </c>
      <c r="H131" s="942">
        <f t="shared" ref="H131:T132" si="82">H132</f>
        <v>0</v>
      </c>
      <c r="I131" s="942">
        <f t="shared" si="82"/>
        <v>0</v>
      </c>
      <c r="J131" s="942">
        <f t="shared" si="82"/>
        <v>0</v>
      </c>
      <c r="K131" s="942">
        <f t="shared" si="82"/>
        <v>0</v>
      </c>
      <c r="L131" s="942">
        <f t="shared" si="82"/>
        <v>0</v>
      </c>
      <c r="M131" s="942">
        <f t="shared" si="82"/>
        <v>0</v>
      </c>
      <c r="N131" s="942">
        <f t="shared" si="82"/>
        <v>8000</v>
      </c>
      <c r="O131" s="942">
        <f t="shared" si="82"/>
        <v>0</v>
      </c>
      <c r="P131" s="942">
        <f t="shared" si="82"/>
        <v>0</v>
      </c>
      <c r="Q131" s="942">
        <f t="shared" si="82"/>
        <v>0</v>
      </c>
      <c r="R131" s="942">
        <f t="shared" si="82"/>
        <v>8000</v>
      </c>
      <c r="S131" s="942">
        <f t="shared" si="82"/>
        <v>0</v>
      </c>
      <c r="T131" s="942">
        <f t="shared" si="82"/>
        <v>0</v>
      </c>
      <c r="U131" s="942"/>
      <c r="V131" s="942"/>
      <c r="W131" s="942"/>
      <c r="X131" s="920"/>
      <c r="Y131" s="920"/>
      <c r="Z131" s="920"/>
      <c r="AA131" s="920"/>
      <c r="AB131" s="920"/>
      <c r="AC131" s="1047"/>
      <c r="AD131" s="121"/>
      <c r="AE131" s="121"/>
      <c r="AF131" s="121"/>
      <c r="AG131" s="121"/>
      <c r="AH131" s="121"/>
      <c r="AI131" s="942">
        <f t="shared" si="60"/>
        <v>8000</v>
      </c>
      <c r="AJ131" s="942">
        <f t="shared" si="61"/>
        <v>0</v>
      </c>
      <c r="AK131" s="942">
        <f t="shared" si="62"/>
        <v>0</v>
      </c>
      <c r="AL131" s="942">
        <f t="shared" si="63"/>
        <v>0</v>
      </c>
      <c r="AM131" s="942">
        <f t="shared" si="72"/>
        <v>8000</v>
      </c>
      <c r="AN131" s="942">
        <f t="shared" si="73"/>
        <v>0</v>
      </c>
      <c r="AO131" s="942">
        <f t="shared" si="64"/>
        <v>0</v>
      </c>
      <c r="AP131" s="916"/>
    </row>
    <row r="132" spans="1:42" s="780" customFormat="1" ht="26.45" customHeight="1">
      <c r="A132" s="960" t="s">
        <v>33</v>
      </c>
      <c r="B132" s="1009" t="s">
        <v>30</v>
      </c>
      <c r="C132" s="961"/>
      <c r="D132" s="961"/>
      <c r="E132" s="961"/>
      <c r="F132" s="961"/>
      <c r="G132" s="1035">
        <f>G133</f>
        <v>9959</v>
      </c>
      <c r="H132" s="1035">
        <f t="shared" si="82"/>
        <v>0</v>
      </c>
      <c r="I132" s="1035">
        <f t="shared" si="82"/>
        <v>0</v>
      </c>
      <c r="J132" s="1035">
        <f t="shared" si="82"/>
        <v>0</v>
      </c>
      <c r="K132" s="1035">
        <f t="shared" si="82"/>
        <v>0</v>
      </c>
      <c r="L132" s="1035">
        <f t="shared" si="82"/>
        <v>0</v>
      </c>
      <c r="M132" s="1035">
        <f t="shared" si="82"/>
        <v>0</v>
      </c>
      <c r="N132" s="1035">
        <f t="shared" si="82"/>
        <v>8000</v>
      </c>
      <c r="O132" s="1035">
        <f t="shared" si="82"/>
        <v>0</v>
      </c>
      <c r="P132" s="1035">
        <f t="shared" si="82"/>
        <v>0</v>
      </c>
      <c r="Q132" s="1035">
        <f t="shared" si="82"/>
        <v>0</v>
      </c>
      <c r="R132" s="1035">
        <f t="shared" si="82"/>
        <v>8000</v>
      </c>
      <c r="S132" s="1035">
        <f t="shared" si="82"/>
        <v>0</v>
      </c>
      <c r="T132" s="1035">
        <f t="shared" si="82"/>
        <v>0</v>
      </c>
      <c r="U132" s="1035"/>
      <c r="V132" s="1035"/>
      <c r="W132" s="1035"/>
      <c r="X132" s="920"/>
      <c r="Y132" s="920"/>
      <c r="Z132" s="920"/>
      <c r="AA132" s="920"/>
      <c r="AB132" s="920"/>
      <c r="AC132" s="1047"/>
      <c r="AD132" s="121"/>
      <c r="AE132" s="121"/>
      <c r="AF132" s="121"/>
      <c r="AG132" s="121"/>
      <c r="AH132" s="121"/>
      <c r="AI132" s="942">
        <f t="shared" si="60"/>
        <v>8000</v>
      </c>
      <c r="AJ132" s="942">
        <f t="shared" si="61"/>
        <v>0</v>
      </c>
      <c r="AK132" s="942">
        <f t="shared" si="62"/>
        <v>0</v>
      </c>
      <c r="AL132" s="942">
        <f t="shared" si="63"/>
        <v>0</v>
      </c>
      <c r="AM132" s="942">
        <f t="shared" si="72"/>
        <v>8000</v>
      </c>
      <c r="AN132" s="942">
        <f t="shared" si="73"/>
        <v>0</v>
      </c>
      <c r="AO132" s="942">
        <f t="shared" si="64"/>
        <v>0</v>
      </c>
      <c r="AP132" s="916"/>
    </row>
    <row r="133" spans="1:42" s="780" customFormat="1" ht="26.45" customHeight="1">
      <c r="A133" s="957"/>
      <c r="B133" s="1009" t="s">
        <v>29</v>
      </c>
      <c r="C133" s="949"/>
      <c r="D133" s="949"/>
      <c r="E133" s="949"/>
      <c r="F133" s="949"/>
      <c r="G133" s="1035">
        <f>G134+G135</f>
        <v>9959</v>
      </c>
      <c r="H133" s="1035">
        <f t="shared" ref="H133:T133" si="83">H134+H135</f>
        <v>0</v>
      </c>
      <c r="I133" s="1035">
        <f t="shared" si="83"/>
        <v>0</v>
      </c>
      <c r="J133" s="1035">
        <f t="shared" si="83"/>
        <v>0</v>
      </c>
      <c r="K133" s="1035">
        <f t="shared" si="83"/>
        <v>0</v>
      </c>
      <c r="L133" s="1035">
        <f t="shared" si="83"/>
        <v>0</v>
      </c>
      <c r="M133" s="1035">
        <f t="shared" si="83"/>
        <v>0</v>
      </c>
      <c r="N133" s="1035">
        <f t="shared" si="83"/>
        <v>8000</v>
      </c>
      <c r="O133" s="1035">
        <f t="shared" si="83"/>
        <v>0</v>
      </c>
      <c r="P133" s="1035">
        <f t="shared" si="83"/>
        <v>0</v>
      </c>
      <c r="Q133" s="1035">
        <f t="shared" si="83"/>
        <v>0</v>
      </c>
      <c r="R133" s="1035">
        <f t="shared" si="83"/>
        <v>8000</v>
      </c>
      <c r="S133" s="1035">
        <f t="shared" si="83"/>
        <v>0</v>
      </c>
      <c r="T133" s="1035">
        <f t="shared" si="83"/>
        <v>0</v>
      </c>
      <c r="U133" s="1035"/>
      <c r="V133" s="1035"/>
      <c r="W133" s="1035"/>
      <c r="X133" s="920"/>
      <c r="Y133" s="920"/>
      <c r="Z133" s="920"/>
      <c r="AA133" s="920"/>
      <c r="AB133" s="920"/>
      <c r="AC133" s="1047"/>
      <c r="AD133" s="121"/>
      <c r="AE133" s="121"/>
      <c r="AF133" s="121"/>
      <c r="AG133" s="121"/>
      <c r="AH133" s="121"/>
      <c r="AI133" s="942">
        <f t="shared" si="60"/>
        <v>8000</v>
      </c>
      <c r="AJ133" s="942">
        <f t="shared" si="61"/>
        <v>0</v>
      </c>
      <c r="AK133" s="942">
        <f t="shared" si="62"/>
        <v>0</v>
      </c>
      <c r="AL133" s="942">
        <f t="shared" si="63"/>
        <v>0</v>
      </c>
      <c r="AM133" s="942">
        <f t="shared" si="72"/>
        <v>8000</v>
      </c>
      <c r="AN133" s="942">
        <f t="shared" si="73"/>
        <v>0</v>
      </c>
      <c r="AO133" s="942">
        <f t="shared" si="64"/>
        <v>0</v>
      </c>
      <c r="AP133" s="916"/>
    </row>
    <row r="134" spans="1:42" s="780" customFormat="1" ht="54.6" customHeight="1">
      <c r="A134" s="957">
        <f>A107+1</f>
        <v>1</v>
      </c>
      <c r="B134" s="1000" t="s">
        <v>231</v>
      </c>
      <c r="C134" s="982" t="s">
        <v>207</v>
      </c>
      <c r="D134" s="983" t="s">
        <v>233</v>
      </c>
      <c r="E134" s="949" t="s">
        <v>235</v>
      </c>
      <c r="F134" s="971" t="s">
        <v>236</v>
      </c>
      <c r="G134" s="1044">
        <v>6368</v>
      </c>
      <c r="H134" s="920">
        <f t="shared" si="70"/>
        <v>0</v>
      </c>
      <c r="I134" s="920"/>
      <c r="J134" s="920"/>
      <c r="K134" s="920"/>
      <c r="L134" s="920"/>
      <c r="M134" s="920"/>
      <c r="N134" s="920">
        <f>SUM(O134:S134)</f>
        <v>5000</v>
      </c>
      <c r="O134" s="920"/>
      <c r="P134" s="920"/>
      <c r="Q134" s="920"/>
      <c r="R134" s="1042">
        <v>5000</v>
      </c>
      <c r="S134" s="920"/>
      <c r="T134" s="920"/>
      <c r="U134" s="920"/>
      <c r="V134" s="920"/>
      <c r="W134" s="920"/>
      <c r="X134" s="920"/>
      <c r="Y134" s="920"/>
      <c r="Z134" s="920"/>
      <c r="AA134" s="920"/>
      <c r="AB134" s="920"/>
      <c r="AC134" s="1047"/>
      <c r="AD134" s="121"/>
      <c r="AE134" s="121"/>
      <c r="AF134" s="121"/>
      <c r="AG134" s="121"/>
      <c r="AH134" s="121"/>
      <c r="AI134" s="942">
        <f t="shared" si="60"/>
        <v>5000</v>
      </c>
      <c r="AJ134" s="942">
        <f t="shared" si="61"/>
        <v>0</v>
      </c>
      <c r="AK134" s="942">
        <f t="shared" si="62"/>
        <v>0</v>
      </c>
      <c r="AL134" s="942">
        <f t="shared" si="63"/>
        <v>0</v>
      </c>
      <c r="AM134" s="942">
        <f t="shared" si="72"/>
        <v>5000</v>
      </c>
      <c r="AN134" s="942">
        <f t="shared" si="73"/>
        <v>0</v>
      </c>
      <c r="AO134" s="942">
        <f t="shared" si="64"/>
        <v>0</v>
      </c>
      <c r="AP134" s="916"/>
    </row>
    <row r="135" spans="1:42" s="780" customFormat="1" ht="57.95" customHeight="1">
      <c r="A135" s="957">
        <f>A134+1</f>
        <v>2</v>
      </c>
      <c r="B135" s="1000" t="s">
        <v>232</v>
      </c>
      <c r="C135" s="982" t="s">
        <v>204</v>
      </c>
      <c r="D135" s="983" t="s">
        <v>234</v>
      </c>
      <c r="E135" s="949" t="s">
        <v>223</v>
      </c>
      <c r="F135" s="971" t="s">
        <v>237</v>
      </c>
      <c r="G135" s="1044">
        <v>3591</v>
      </c>
      <c r="H135" s="920">
        <f t="shared" si="70"/>
        <v>0</v>
      </c>
      <c r="I135" s="920"/>
      <c r="J135" s="920"/>
      <c r="K135" s="920"/>
      <c r="L135" s="920"/>
      <c r="M135" s="920"/>
      <c r="N135" s="920">
        <f>SUM(O135:S135)</f>
        <v>3000</v>
      </c>
      <c r="O135" s="920"/>
      <c r="P135" s="920"/>
      <c r="Q135" s="920"/>
      <c r="R135" s="1042">
        <v>3000</v>
      </c>
      <c r="S135" s="920"/>
      <c r="T135" s="920"/>
      <c r="U135" s="920"/>
      <c r="V135" s="920"/>
      <c r="W135" s="920"/>
      <c r="X135" s="920"/>
      <c r="Y135" s="920"/>
      <c r="Z135" s="920"/>
      <c r="AA135" s="920"/>
      <c r="AB135" s="920"/>
      <c r="AC135" s="1047"/>
      <c r="AD135" s="121"/>
      <c r="AE135" s="121"/>
      <c r="AF135" s="121"/>
      <c r="AG135" s="121"/>
      <c r="AH135" s="121"/>
      <c r="AI135" s="942">
        <f t="shared" si="60"/>
        <v>3000</v>
      </c>
      <c r="AJ135" s="942">
        <f t="shared" si="61"/>
        <v>0</v>
      </c>
      <c r="AK135" s="942">
        <f t="shared" si="62"/>
        <v>0</v>
      </c>
      <c r="AL135" s="942">
        <f t="shared" si="63"/>
        <v>0</v>
      </c>
      <c r="AM135" s="942">
        <f t="shared" si="72"/>
        <v>3000</v>
      </c>
      <c r="AN135" s="942">
        <f t="shared" si="73"/>
        <v>0</v>
      </c>
      <c r="AO135" s="942">
        <f t="shared" si="64"/>
        <v>0</v>
      </c>
      <c r="AP135" s="916"/>
    </row>
    <row r="136" spans="1:42" s="774" customFormat="1" ht="21.6" customHeight="1">
      <c r="A136" s="963" t="s">
        <v>433</v>
      </c>
      <c r="B136" s="1027" t="s">
        <v>611</v>
      </c>
      <c r="C136" s="990"/>
      <c r="D136" s="991"/>
      <c r="E136" s="956"/>
      <c r="F136" s="992"/>
      <c r="G136" s="942">
        <f>G137+G138</f>
        <v>457877</v>
      </c>
      <c r="H136" s="942"/>
      <c r="I136" s="942"/>
      <c r="J136" s="942"/>
      <c r="K136" s="942"/>
      <c r="L136" s="942"/>
      <c r="M136" s="942"/>
      <c r="N136" s="942">
        <f>N137+N138</f>
        <v>457877</v>
      </c>
      <c r="O136" s="942">
        <f t="shared" ref="O136:T136" si="84">O137+O138</f>
        <v>0</v>
      </c>
      <c r="P136" s="942">
        <f t="shared" si="84"/>
        <v>0</v>
      </c>
      <c r="Q136" s="942">
        <f t="shared" si="84"/>
        <v>457877</v>
      </c>
      <c r="R136" s="942">
        <f t="shared" si="84"/>
        <v>0</v>
      </c>
      <c r="S136" s="942">
        <f t="shared" si="84"/>
        <v>0</v>
      </c>
      <c r="T136" s="942">
        <f t="shared" si="84"/>
        <v>0</v>
      </c>
      <c r="U136" s="942"/>
      <c r="V136" s="942"/>
      <c r="W136" s="942"/>
      <c r="X136" s="942"/>
      <c r="Y136" s="942"/>
      <c r="Z136" s="942"/>
      <c r="AA136" s="942"/>
      <c r="AB136" s="942"/>
      <c r="AC136" s="1063"/>
      <c r="AD136" s="1030"/>
      <c r="AE136" s="1030"/>
      <c r="AF136" s="1030"/>
      <c r="AG136" s="1030"/>
      <c r="AH136" s="1030"/>
      <c r="AI136" s="942">
        <f t="shared" si="60"/>
        <v>457877</v>
      </c>
      <c r="AJ136" s="942">
        <f t="shared" si="61"/>
        <v>0</v>
      </c>
      <c r="AK136" s="942">
        <f t="shared" si="62"/>
        <v>0</v>
      </c>
      <c r="AL136" s="942">
        <f>Q136-K136</f>
        <v>457877</v>
      </c>
      <c r="AM136" s="942">
        <f t="shared" si="72"/>
        <v>0</v>
      </c>
      <c r="AN136" s="942">
        <f t="shared" si="73"/>
        <v>0</v>
      </c>
      <c r="AO136" s="942">
        <f t="shared" si="64"/>
        <v>0</v>
      </c>
      <c r="AP136" s="944"/>
    </row>
    <row r="137" spans="1:42" s="780" customFormat="1" ht="43.5" customHeight="1">
      <c r="A137" s="957">
        <v>1</v>
      </c>
      <c r="B137" s="1000" t="s">
        <v>609</v>
      </c>
      <c r="C137" s="982"/>
      <c r="D137" s="983"/>
      <c r="E137" s="949"/>
      <c r="F137" s="971" t="s">
        <v>612</v>
      </c>
      <c r="G137" s="1044">
        <v>443620</v>
      </c>
      <c r="H137" s="920"/>
      <c r="I137" s="920"/>
      <c r="J137" s="920"/>
      <c r="K137" s="920"/>
      <c r="L137" s="920"/>
      <c r="M137" s="920"/>
      <c r="N137" s="920">
        <f>SUM(O137:S137)</f>
        <v>443620</v>
      </c>
      <c r="O137" s="920"/>
      <c r="P137" s="920"/>
      <c r="Q137" s="920">
        <v>443620</v>
      </c>
      <c r="R137" s="1042"/>
      <c r="S137" s="920"/>
      <c r="T137" s="920"/>
      <c r="U137" s="920"/>
      <c r="V137" s="920"/>
      <c r="W137" s="920"/>
      <c r="X137" s="920"/>
      <c r="Y137" s="920"/>
      <c r="Z137" s="920"/>
      <c r="AA137" s="920"/>
      <c r="AB137" s="920"/>
      <c r="AC137" s="1047"/>
      <c r="AD137" s="121"/>
      <c r="AE137" s="121"/>
      <c r="AF137" s="121"/>
      <c r="AG137" s="121"/>
      <c r="AH137" s="121"/>
      <c r="AI137" s="942">
        <f t="shared" si="60"/>
        <v>443620</v>
      </c>
      <c r="AJ137" s="942">
        <f t="shared" si="61"/>
        <v>0</v>
      </c>
      <c r="AK137" s="942">
        <f t="shared" si="62"/>
        <v>0</v>
      </c>
      <c r="AL137" s="942">
        <f t="shared" si="63"/>
        <v>443620</v>
      </c>
      <c r="AM137" s="942">
        <f t="shared" si="72"/>
        <v>0</v>
      </c>
      <c r="AN137" s="942">
        <f t="shared" si="73"/>
        <v>0</v>
      </c>
      <c r="AO137" s="942">
        <f t="shared" si="64"/>
        <v>0</v>
      </c>
      <c r="AP137" s="916"/>
    </row>
    <row r="138" spans="1:42" s="780" customFormat="1" ht="35.1" customHeight="1">
      <c r="A138" s="957">
        <v>2</v>
      </c>
      <c r="B138" s="1000" t="s">
        <v>610</v>
      </c>
      <c r="C138" s="982"/>
      <c r="D138" s="983"/>
      <c r="E138" s="949"/>
      <c r="F138" s="971" t="s">
        <v>613</v>
      </c>
      <c r="G138" s="1044">
        <v>14257</v>
      </c>
      <c r="H138" s="920"/>
      <c r="I138" s="920"/>
      <c r="J138" s="920"/>
      <c r="K138" s="920"/>
      <c r="L138" s="920"/>
      <c r="M138" s="920"/>
      <c r="N138" s="920">
        <f>SUM(O138:S138)</f>
        <v>14257</v>
      </c>
      <c r="O138" s="920"/>
      <c r="P138" s="920"/>
      <c r="Q138" s="920">
        <v>14257</v>
      </c>
      <c r="R138" s="1042"/>
      <c r="S138" s="920"/>
      <c r="T138" s="920"/>
      <c r="U138" s="920"/>
      <c r="V138" s="920"/>
      <c r="W138" s="920"/>
      <c r="X138" s="920"/>
      <c r="Y138" s="920"/>
      <c r="Z138" s="920"/>
      <c r="AA138" s="920"/>
      <c r="AB138" s="920"/>
      <c r="AC138" s="1047"/>
      <c r="AD138" s="121"/>
      <c r="AE138" s="121"/>
      <c r="AF138" s="121"/>
      <c r="AG138" s="121"/>
      <c r="AH138" s="121"/>
      <c r="AI138" s="942">
        <f t="shared" si="60"/>
        <v>14257</v>
      </c>
      <c r="AJ138" s="942">
        <f t="shared" si="61"/>
        <v>0</v>
      </c>
      <c r="AK138" s="942">
        <f t="shared" si="62"/>
        <v>0</v>
      </c>
      <c r="AL138" s="942">
        <f t="shared" si="63"/>
        <v>14257</v>
      </c>
      <c r="AM138" s="942">
        <f t="shared" si="72"/>
        <v>0</v>
      </c>
      <c r="AN138" s="942">
        <f t="shared" si="73"/>
        <v>0</v>
      </c>
      <c r="AO138" s="942">
        <f t="shared" si="64"/>
        <v>0</v>
      </c>
      <c r="AP138" s="916"/>
    </row>
    <row r="139" spans="1:42" s="780" customFormat="1" ht="38.1" customHeight="1">
      <c r="A139" s="963" t="s">
        <v>614</v>
      </c>
      <c r="B139" s="1012" t="s">
        <v>508</v>
      </c>
      <c r="C139" s="918"/>
      <c r="D139" s="918"/>
      <c r="E139" s="918"/>
      <c r="F139" s="918"/>
      <c r="G139" s="942">
        <v>150000</v>
      </c>
      <c r="H139" s="942">
        <f t="shared" si="70"/>
        <v>100000</v>
      </c>
      <c r="I139" s="1064">
        <v>50000</v>
      </c>
      <c r="J139" s="1064">
        <v>50000</v>
      </c>
      <c r="K139" s="920"/>
      <c r="L139" s="920"/>
      <c r="M139" s="920"/>
      <c r="N139" s="942">
        <f t="shared" ref="N139" si="85">SUM(O139:S139)</f>
        <v>112642</v>
      </c>
      <c r="O139" s="1064">
        <v>50000</v>
      </c>
      <c r="P139" s="1064">
        <v>50000</v>
      </c>
      <c r="Q139" s="920"/>
      <c r="R139" s="1064">
        <v>12642</v>
      </c>
      <c r="S139" s="920"/>
      <c r="T139" s="920"/>
      <c r="U139" s="920"/>
      <c r="V139" s="920"/>
      <c r="W139" s="920"/>
      <c r="X139" s="920"/>
      <c r="Y139" s="920"/>
      <c r="Z139" s="920"/>
      <c r="AA139" s="920"/>
      <c r="AB139" s="920"/>
      <c r="AC139" s="1047"/>
      <c r="AD139" s="121"/>
      <c r="AE139" s="121"/>
      <c r="AF139" s="121"/>
      <c r="AG139" s="121"/>
      <c r="AH139" s="121"/>
      <c r="AI139" s="942">
        <f t="shared" si="60"/>
        <v>12642</v>
      </c>
      <c r="AJ139" s="942">
        <f t="shared" si="61"/>
        <v>0</v>
      </c>
      <c r="AK139" s="942">
        <f t="shared" si="62"/>
        <v>0</v>
      </c>
      <c r="AL139" s="942">
        <f t="shared" si="63"/>
        <v>0</v>
      </c>
      <c r="AM139" s="942">
        <f t="shared" si="72"/>
        <v>12642</v>
      </c>
      <c r="AN139" s="942">
        <f t="shared" si="73"/>
        <v>0</v>
      </c>
      <c r="AO139" s="942">
        <f t="shared" si="64"/>
        <v>0</v>
      </c>
      <c r="AP139" s="916"/>
    </row>
    <row r="140" spans="1:42">
      <c r="A140" s="916"/>
      <c r="B140" s="917"/>
      <c r="C140" s="918"/>
      <c r="D140" s="918"/>
      <c r="E140" s="918"/>
      <c r="F140" s="918"/>
      <c r="G140" s="919"/>
      <c r="H140" s="919"/>
      <c r="I140" s="919"/>
      <c r="J140" s="919"/>
      <c r="K140" s="919"/>
      <c r="L140" s="919"/>
      <c r="M140" s="919"/>
      <c r="N140" s="919"/>
      <c r="O140" s="919"/>
      <c r="P140" s="919"/>
      <c r="Q140" s="919"/>
      <c r="R140" s="919"/>
      <c r="S140" s="919"/>
      <c r="T140" s="919"/>
      <c r="U140" s="919"/>
      <c r="V140" s="919"/>
      <c r="W140" s="919"/>
      <c r="X140" s="920"/>
      <c r="Y140" s="920"/>
      <c r="Z140" s="919"/>
      <c r="AA140" s="919"/>
      <c r="AB140" s="919"/>
      <c r="AC140" s="921"/>
      <c r="AI140" s="941">
        <f t="shared" si="60"/>
        <v>0</v>
      </c>
      <c r="AJ140" s="941">
        <f t="shared" si="61"/>
        <v>0</v>
      </c>
      <c r="AK140" s="941">
        <f t="shared" si="62"/>
        <v>0</v>
      </c>
      <c r="AL140" s="941">
        <f t="shared" si="63"/>
        <v>0</v>
      </c>
      <c r="AM140" s="941">
        <f t="shared" si="72"/>
        <v>0</v>
      </c>
      <c r="AN140" s="941">
        <f t="shared" si="73"/>
        <v>0</v>
      </c>
      <c r="AO140" s="791">
        <f t="shared" si="64"/>
        <v>0</v>
      </c>
      <c r="AP140" s="919"/>
    </row>
    <row r="141" spans="1:42">
      <c r="A141" s="252"/>
      <c r="B141" s="251"/>
      <c r="C141" s="252"/>
      <c r="D141" s="252"/>
      <c r="E141" s="252"/>
      <c r="F141" s="253"/>
      <c r="G141" s="253"/>
      <c r="H141" s="253"/>
      <c r="I141" s="253"/>
      <c r="J141" s="253"/>
      <c r="K141" s="253"/>
      <c r="L141" s="253"/>
      <c r="M141" s="253"/>
      <c r="N141" s="253"/>
      <c r="O141" s="253"/>
      <c r="P141" s="253"/>
      <c r="Q141" s="253"/>
      <c r="R141" s="253"/>
      <c r="S141" s="253"/>
      <c r="T141" s="253"/>
      <c r="U141" s="253"/>
      <c r="V141" s="253"/>
      <c r="W141" s="253"/>
      <c r="X141" s="254"/>
      <c r="Y141" s="254"/>
      <c r="Z141" s="253"/>
      <c r="AA141" s="253"/>
      <c r="AB141" s="253"/>
      <c r="AC141" s="255"/>
    </row>
    <row r="142" spans="1:42">
      <c r="A142" s="120"/>
      <c r="B142" s="120"/>
      <c r="C142" s="120"/>
      <c r="D142" s="120"/>
      <c r="E142" s="120"/>
      <c r="X142" s="120"/>
      <c r="Y142" s="120"/>
      <c r="AC142" s="120"/>
    </row>
  </sheetData>
  <mergeCells count="25">
    <mergeCell ref="A3:AC3"/>
    <mergeCell ref="A4:AC4"/>
    <mergeCell ref="P7:AC7"/>
    <mergeCell ref="A1:AP1"/>
    <mergeCell ref="B8:B11"/>
    <mergeCell ref="C8:C11"/>
    <mergeCell ref="D8:D11"/>
    <mergeCell ref="E8:E11"/>
    <mergeCell ref="F8:F11"/>
    <mergeCell ref="AI8:AO8"/>
    <mergeCell ref="AJ10:AO10"/>
    <mergeCell ref="AI10:AI11"/>
    <mergeCell ref="AP8:AP11"/>
    <mergeCell ref="A2:AP2"/>
    <mergeCell ref="A5:AP5"/>
    <mergeCell ref="G8:G11"/>
    <mergeCell ref="A8:A11"/>
    <mergeCell ref="H8:M8"/>
    <mergeCell ref="N8:T8"/>
    <mergeCell ref="AC8:AC11"/>
    <mergeCell ref="N9:S9"/>
    <mergeCell ref="H10:H11"/>
    <mergeCell ref="I10:M10"/>
    <mergeCell ref="N10:N11"/>
    <mergeCell ref="O10:S10"/>
  </mergeCells>
  <conditionalFormatting sqref="G73">
    <cfRule type="cellIs" dxfId="4" priority="1" operator="equal">
      <formula>0</formula>
    </cfRule>
  </conditionalFormatting>
  <printOptions horizontalCentered="1"/>
  <pageMargins left="0.3" right="0.3" top="0.6" bottom="0.6" header="0.3" footer="0.3"/>
  <pageSetup paperSize="9" scale="52" fitToHeight="0" orientation="portrait" horizontalDpi="4294967295" verticalDpi="4294967295" r:id="rId1"/>
  <headerFooter>
    <oddHeader>&amp;RPL2a</oddHeader>
    <oddFooter>&amp;C&amp;P</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GF126"/>
  <sheetViews>
    <sheetView showZeros="0" topLeftCell="A9" zoomScale="55" zoomScaleNormal="55" workbookViewId="0">
      <pane xSplit="3" ySplit="7" topLeftCell="D26" activePane="bottomRight" state="frozen"/>
      <selection activeCell="A9" sqref="A9"/>
      <selection pane="topRight" activeCell="D9" sqref="D9"/>
      <selection pane="bottomLeft" activeCell="A16" sqref="A16"/>
      <selection pane="bottomRight" activeCell="AH122" sqref="AH122"/>
    </sheetView>
  </sheetViews>
  <sheetFormatPr defaultColWidth="8.875" defaultRowHeight="15.75"/>
  <cols>
    <col min="1" max="1" width="5.375" style="549" customWidth="1"/>
    <col min="2" max="2" width="32.875" style="548" customWidth="1"/>
    <col min="3" max="3" width="8.625" style="548" hidden="1" customWidth="1"/>
    <col min="4" max="4" width="14.625" style="549" customWidth="1"/>
    <col min="5" max="5" width="5.875" style="549" hidden="1" customWidth="1"/>
    <col min="6" max="6" width="7.5" style="549" customWidth="1"/>
    <col min="7" max="7" width="22.875" style="544" customWidth="1"/>
    <col min="8" max="8" width="11.625" style="550" customWidth="1"/>
    <col min="9" max="9" width="10.5" style="544" hidden="1" customWidth="1"/>
    <col min="10" max="10" width="10.625" style="544" hidden="1" customWidth="1"/>
    <col min="11" max="12" width="11.375" style="544" hidden="1" customWidth="1"/>
    <col min="13" max="13" width="10.25" style="544" hidden="1" customWidth="1"/>
    <col min="14" max="14" width="11.375" style="544" customWidth="1"/>
    <col min="15" max="15" width="8.625" style="544" customWidth="1"/>
    <col min="16" max="16" width="8.75" style="544" customWidth="1"/>
    <col min="17" max="17" width="9.875" style="544" customWidth="1"/>
    <col min="18" max="19" width="8.625" style="544" customWidth="1"/>
    <col min="20" max="20" width="10" style="544" hidden="1" customWidth="1"/>
    <col min="21" max="23" width="7.875" style="544" hidden="1" customWidth="1"/>
    <col min="24" max="25" width="8.375" style="544" hidden="1" customWidth="1"/>
    <col min="26" max="26" width="7.625" style="544" hidden="1" customWidth="1"/>
    <col min="27" max="27" width="8.25" style="544" hidden="1" customWidth="1"/>
    <col min="28" max="28" width="8.375" style="544" hidden="1" customWidth="1"/>
    <col min="29" max="29" width="10.125" style="544" hidden="1" customWidth="1"/>
    <col min="30" max="30" width="10" style="544" customWidth="1"/>
    <col min="31" max="31" width="8.875" style="544" customWidth="1"/>
    <col min="32" max="32" width="9.625" style="544" customWidth="1"/>
    <col min="33" max="33" width="10.125" style="544" hidden="1" customWidth="1"/>
    <col min="34" max="34" width="8.625" style="544" customWidth="1"/>
    <col min="35" max="35" width="9.125" style="544" customWidth="1"/>
    <col min="36" max="36" width="11.375" style="544" hidden="1" customWidth="1"/>
    <col min="37" max="37" width="19.875" style="544" hidden="1" customWidth="1"/>
    <col min="38" max="38" width="7.75" style="544" hidden="1" customWidth="1"/>
    <col min="39" max="39" width="8.625" style="544" customWidth="1"/>
    <col min="40" max="41" width="8.125" style="544" customWidth="1"/>
    <col min="42" max="42" width="8.5" style="544" customWidth="1"/>
    <col min="43" max="43" width="32.375" style="12" customWidth="1"/>
    <col min="44" max="44" width="14" style="544" customWidth="1"/>
    <col min="45" max="54" width="8.875" style="544" customWidth="1"/>
    <col min="55" max="16384" width="8.875" style="544"/>
  </cols>
  <sheetData>
    <row r="1" spans="1:44" ht="20.25">
      <c r="A1" s="1182" t="s">
        <v>483</v>
      </c>
      <c r="B1" s="1182"/>
      <c r="C1" s="1182"/>
      <c r="D1" s="1182"/>
      <c r="E1" s="1182"/>
      <c r="F1" s="1182"/>
      <c r="G1" s="1182"/>
      <c r="H1" s="1182"/>
      <c r="I1" s="1182"/>
      <c r="J1" s="1182"/>
      <c r="K1" s="1182"/>
      <c r="L1" s="1182"/>
      <c r="M1" s="1182"/>
      <c r="N1" s="1182"/>
      <c r="O1" s="1182"/>
      <c r="P1" s="1182"/>
      <c r="Q1" s="1182"/>
      <c r="R1" s="1182"/>
      <c r="S1" s="1182"/>
      <c r="T1" s="1182"/>
      <c r="U1" s="1182"/>
      <c r="V1" s="1182"/>
      <c r="W1" s="1182"/>
      <c r="X1" s="1182"/>
      <c r="Y1" s="1182"/>
      <c r="Z1" s="1182"/>
      <c r="AA1" s="1182"/>
      <c r="AB1" s="1182"/>
      <c r="AC1" s="1182"/>
      <c r="AD1" s="1182"/>
      <c r="AE1" s="1182"/>
      <c r="AF1" s="1182"/>
      <c r="AG1" s="1182"/>
      <c r="AH1" s="1182"/>
      <c r="AI1" s="1182"/>
      <c r="AJ1" s="1182"/>
      <c r="AK1" s="1182"/>
      <c r="AL1" s="1182"/>
      <c r="AM1" s="1182"/>
      <c r="AN1" s="1182"/>
      <c r="AO1" s="1182"/>
      <c r="AP1" s="1182"/>
      <c r="AQ1" s="1182"/>
    </row>
    <row r="2" spans="1:44" ht="20.25">
      <c r="A2" s="1182" t="s">
        <v>432</v>
      </c>
      <c r="B2" s="1182"/>
      <c r="C2" s="1182"/>
      <c r="D2" s="1182"/>
      <c r="E2" s="1182"/>
      <c r="F2" s="1182"/>
      <c r="G2" s="1182"/>
      <c r="H2" s="1182"/>
      <c r="I2" s="1182"/>
      <c r="J2" s="1182"/>
      <c r="K2" s="1182"/>
      <c r="L2" s="1182"/>
      <c r="M2" s="1182"/>
      <c r="N2" s="1182"/>
      <c r="O2" s="1182"/>
      <c r="P2" s="1182"/>
      <c r="Q2" s="1182"/>
      <c r="R2" s="1182"/>
      <c r="S2" s="1182"/>
      <c r="T2" s="1182"/>
      <c r="U2" s="1182"/>
      <c r="V2" s="1182"/>
      <c r="W2" s="1182"/>
      <c r="X2" s="1182"/>
      <c r="Y2" s="1182"/>
      <c r="Z2" s="1182"/>
      <c r="AA2" s="1182"/>
      <c r="AB2" s="1182"/>
      <c r="AC2" s="1182"/>
      <c r="AD2" s="1182"/>
      <c r="AE2" s="1182"/>
      <c r="AF2" s="1182"/>
      <c r="AG2" s="1182"/>
      <c r="AH2" s="1182"/>
      <c r="AI2" s="1182"/>
      <c r="AJ2" s="1182"/>
      <c r="AK2" s="1182"/>
      <c r="AL2" s="1182"/>
      <c r="AM2" s="1182"/>
      <c r="AN2" s="1182"/>
      <c r="AO2" s="1182"/>
      <c r="AP2" s="1182"/>
      <c r="AQ2" s="1182"/>
    </row>
    <row r="3" spans="1:44" ht="21" customHeight="1">
      <c r="A3" s="1183" t="s">
        <v>571</v>
      </c>
      <c r="B3" s="1183"/>
      <c r="C3" s="1183"/>
      <c r="D3" s="1183"/>
      <c r="E3" s="1183"/>
      <c r="F3" s="1183"/>
      <c r="G3" s="1183"/>
      <c r="H3" s="1183"/>
      <c r="I3" s="1183"/>
      <c r="J3" s="1183"/>
      <c r="K3" s="1183"/>
      <c r="L3" s="1183"/>
      <c r="M3" s="1183"/>
      <c r="N3" s="1183"/>
      <c r="O3" s="1183"/>
      <c r="P3" s="1183"/>
      <c r="Q3" s="1183"/>
      <c r="R3" s="1183"/>
      <c r="S3" s="1183"/>
      <c r="T3" s="1183"/>
      <c r="U3" s="1183"/>
      <c r="V3" s="1183"/>
      <c r="W3" s="1183"/>
      <c r="X3" s="1183"/>
      <c r="Y3" s="1183"/>
      <c r="Z3" s="1183"/>
      <c r="AA3" s="1183"/>
      <c r="AB3" s="1183"/>
      <c r="AC3" s="1183"/>
      <c r="AD3" s="1183"/>
      <c r="AE3" s="1183"/>
      <c r="AF3" s="1183"/>
      <c r="AG3" s="1183"/>
      <c r="AH3" s="1183"/>
      <c r="AI3" s="1183"/>
      <c r="AJ3" s="1183"/>
      <c r="AK3" s="1183"/>
      <c r="AL3" s="1183"/>
      <c r="AM3" s="1183"/>
      <c r="AN3" s="1183"/>
      <c r="AO3" s="1183"/>
      <c r="AP3" s="1183"/>
      <c r="AQ3" s="1183"/>
    </row>
    <row r="4" spans="1:44" ht="20.25" hidden="1">
      <c r="A4" s="1183"/>
      <c r="B4" s="1183"/>
      <c r="C4" s="1183"/>
      <c r="D4" s="1183"/>
      <c r="E4" s="1183"/>
      <c r="F4" s="1183"/>
      <c r="G4" s="1183"/>
      <c r="H4" s="1183"/>
      <c r="I4" s="1183"/>
      <c r="J4" s="1183"/>
      <c r="K4" s="1183"/>
      <c r="L4" s="1183"/>
      <c r="M4" s="1183"/>
      <c r="N4" s="1183"/>
      <c r="O4" s="1183"/>
      <c r="P4" s="1183"/>
      <c r="Q4" s="1183"/>
      <c r="R4" s="1183"/>
      <c r="S4" s="1183"/>
      <c r="T4" s="1183"/>
      <c r="U4" s="1183"/>
      <c r="V4" s="1183"/>
      <c r="W4" s="1183"/>
      <c r="X4" s="1183"/>
      <c r="Y4" s="1183"/>
      <c r="Z4" s="1183"/>
      <c r="AA4" s="1183"/>
      <c r="AB4" s="1183"/>
      <c r="AC4" s="1183"/>
      <c r="AD4" s="1183"/>
      <c r="AE4" s="1183"/>
      <c r="AF4" s="1183"/>
      <c r="AG4" s="1183"/>
      <c r="AH4" s="1183"/>
      <c r="AI4" s="1183"/>
      <c r="AJ4" s="1183"/>
      <c r="AK4" s="1183"/>
      <c r="AL4" s="1183"/>
      <c r="AM4" s="1183"/>
      <c r="AN4" s="1183"/>
      <c r="AO4" s="1183"/>
      <c r="AP4" s="1183"/>
      <c r="AQ4" s="1183"/>
    </row>
    <row r="5" spans="1:44" ht="18.75" hidden="1">
      <c r="A5" s="1184"/>
      <c r="B5" s="1184"/>
      <c r="C5" s="1184"/>
      <c r="D5" s="1184"/>
      <c r="E5" s="1184"/>
      <c r="F5" s="1184"/>
      <c r="G5" s="1184"/>
      <c r="H5" s="1184"/>
      <c r="I5" s="1184"/>
      <c r="J5" s="1184"/>
      <c r="K5" s="1184"/>
      <c r="L5" s="1184"/>
      <c r="M5" s="1184"/>
      <c r="N5" s="1184"/>
      <c r="O5" s="1184"/>
      <c r="P5" s="1184"/>
      <c r="Q5" s="1184"/>
      <c r="R5" s="1184"/>
      <c r="S5" s="1184"/>
      <c r="T5" s="1184"/>
      <c r="U5" s="1184"/>
      <c r="V5" s="1184"/>
      <c r="W5" s="1184"/>
      <c r="X5" s="1184"/>
      <c r="Y5" s="1184"/>
      <c r="Z5" s="1184"/>
      <c r="AA5" s="1184"/>
      <c r="AB5" s="1184"/>
      <c r="AC5" s="1184"/>
      <c r="AD5" s="1184"/>
      <c r="AE5" s="1184"/>
      <c r="AF5" s="1184"/>
      <c r="AG5" s="1184"/>
      <c r="AH5" s="1184"/>
      <c r="AI5" s="1184"/>
      <c r="AJ5" s="1184"/>
      <c r="AK5" s="1184"/>
      <c r="AL5" s="1184"/>
      <c r="AM5" s="1184"/>
      <c r="AN5" s="1184"/>
      <c r="AO5" s="1184"/>
      <c r="AP5" s="1184"/>
      <c r="AQ5" s="1184"/>
    </row>
    <row r="6" spans="1:44" ht="20.25" hidden="1">
      <c r="A6" s="1183"/>
      <c r="B6" s="1183"/>
      <c r="C6" s="1183"/>
      <c r="D6" s="1183"/>
      <c r="E6" s="1183"/>
      <c r="F6" s="1183"/>
      <c r="G6" s="1183"/>
      <c r="H6" s="1183"/>
      <c r="I6" s="1183"/>
      <c r="J6" s="1183"/>
      <c r="K6" s="1183"/>
      <c r="L6" s="1183"/>
      <c r="M6" s="1183"/>
      <c r="N6" s="1183"/>
      <c r="O6" s="1183"/>
      <c r="P6" s="1183"/>
      <c r="Q6" s="1183"/>
      <c r="R6" s="1183"/>
      <c r="S6" s="1183"/>
      <c r="T6" s="1183"/>
    </row>
    <row r="7" spans="1:44" ht="20.25">
      <c r="A7" s="545"/>
      <c r="B7" s="545"/>
      <c r="C7" s="545"/>
      <c r="D7" s="545"/>
      <c r="E7" s="545"/>
      <c r="F7" s="545"/>
      <c r="G7" s="545"/>
      <c r="H7" s="546"/>
      <c r="I7" s="545"/>
      <c r="J7" s="545"/>
      <c r="K7" s="545"/>
      <c r="L7" s="545"/>
      <c r="M7" s="545"/>
      <c r="N7" s="545"/>
      <c r="O7" s="545"/>
      <c r="P7" s="545"/>
      <c r="Q7" s="545"/>
      <c r="R7" s="545"/>
      <c r="S7" s="545"/>
      <c r="T7" s="545"/>
    </row>
    <row r="8" spans="1:44" ht="18.75">
      <c r="A8" s="547"/>
      <c r="T8" s="1185" t="s">
        <v>58</v>
      </c>
      <c r="U8" s="1185"/>
      <c r="V8" s="1185"/>
      <c r="W8" s="1185"/>
      <c r="X8" s="1185"/>
      <c r="Y8" s="1185"/>
      <c r="Z8" s="1185"/>
      <c r="AA8" s="1185"/>
      <c r="AB8" s="1185"/>
      <c r="AC8" s="1185"/>
      <c r="AD8" s="1185"/>
      <c r="AE8" s="1185"/>
      <c r="AF8" s="1185"/>
      <c r="AG8" s="1185"/>
      <c r="AH8" s="1185"/>
      <c r="AI8" s="1185"/>
      <c r="AJ8" s="1185"/>
      <c r="AK8" s="1185"/>
      <c r="AL8" s="1185"/>
      <c r="AM8" s="1185"/>
      <c r="AN8" s="1185"/>
      <c r="AO8" s="1185"/>
      <c r="AP8" s="1185"/>
      <c r="AQ8" s="1185"/>
    </row>
    <row r="9" spans="1:44" ht="60" customHeight="1">
      <c r="A9" s="1181" t="s">
        <v>168</v>
      </c>
      <c r="B9" s="1181" t="s">
        <v>5</v>
      </c>
      <c r="C9" s="1181" t="s">
        <v>538</v>
      </c>
      <c r="D9" s="1181" t="s">
        <v>0</v>
      </c>
      <c r="E9" s="1181" t="s">
        <v>76</v>
      </c>
      <c r="F9" s="1181" t="s">
        <v>4</v>
      </c>
      <c r="G9" s="1181" t="s">
        <v>39</v>
      </c>
      <c r="H9" s="1186" t="s">
        <v>13</v>
      </c>
      <c r="I9" s="551"/>
      <c r="J9" s="1181" t="s">
        <v>523</v>
      </c>
      <c r="K9" s="551"/>
      <c r="L9" s="551"/>
      <c r="M9" s="1181" t="s">
        <v>550</v>
      </c>
      <c r="N9" s="1181"/>
      <c r="O9" s="1181"/>
      <c r="P9" s="1181"/>
      <c r="Q9" s="1181" t="s">
        <v>543</v>
      </c>
      <c r="R9" s="1181"/>
      <c r="S9" s="1181"/>
      <c r="T9" s="552"/>
      <c r="U9" s="551"/>
      <c r="V9" s="551"/>
      <c r="W9" s="551"/>
      <c r="X9" s="551"/>
      <c r="Y9" s="551"/>
      <c r="Z9" s="551"/>
      <c r="AA9" s="1192">
        <f>AA14-AB14</f>
        <v>0</v>
      </c>
      <c r="AB9" s="1192"/>
      <c r="AC9" s="1181" t="s">
        <v>444</v>
      </c>
      <c r="AD9" s="1181"/>
      <c r="AE9" s="1181"/>
      <c r="AF9" s="1181"/>
      <c r="AG9" s="1181"/>
      <c r="AH9" s="1181"/>
      <c r="AI9" s="1181"/>
      <c r="AJ9" s="1181"/>
      <c r="AK9" s="1186" t="s">
        <v>376</v>
      </c>
      <c r="AL9" s="553"/>
      <c r="AM9" s="1196" t="s">
        <v>530</v>
      </c>
      <c r="AN9" s="1196"/>
      <c r="AO9" s="1196"/>
      <c r="AP9" s="1196"/>
      <c r="AQ9" s="1181" t="s">
        <v>3</v>
      </c>
    </row>
    <row r="10" spans="1:44" ht="19.5" hidden="1" customHeight="1">
      <c r="A10" s="1181"/>
      <c r="B10" s="1181"/>
      <c r="C10" s="1181"/>
      <c r="D10" s="1181"/>
      <c r="E10" s="1181"/>
      <c r="F10" s="1181"/>
      <c r="G10" s="1181"/>
      <c r="H10" s="1187"/>
      <c r="I10" s="1181" t="s">
        <v>37</v>
      </c>
      <c r="J10" s="1181"/>
      <c r="K10" s="551"/>
      <c r="L10" s="551"/>
      <c r="M10" s="1181" t="s">
        <v>22</v>
      </c>
      <c r="N10" s="1191" t="s">
        <v>60</v>
      </c>
      <c r="O10" s="1191"/>
      <c r="P10" s="1191"/>
      <c r="Q10" s="1191"/>
      <c r="R10" s="1191"/>
      <c r="S10" s="1191"/>
      <c r="T10" s="1191"/>
      <c r="U10" s="551"/>
      <c r="V10" s="551"/>
      <c r="W10" s="551"/>
      <c r="X10" s="551"/>
      <c r="Y10" s="551"/>
      <c r="Z10" s="551"/>
      <c r="AA10" s="551"/>
      <c r="AB10" s="551"/>
      <c r="AC10" s="1181" t="s">
        <v>22</v>
      </c>
      <c r="AD10" s="1191" t="s">
        <v>60</v>
      </c>
      <c r="AE10" s="1191"/>
      <c r="AF10" s="1191"/>
      <c r="AG10" s="1191"/>
      <c r="AH10" s="1191"/>
      <c r="AI10" s="1191"/>
      <c r="AJ10" s="1191"/>
      <c r="AK10" s="1187"/>
      <c r="AL10" s="554"/>
      <c r="AM10" s="555"/>
      <c r="AN10" s="555"/>
      <c r="AO10" s="555"/>
      <c r="AP10" s="555"/>
      <c r="AQ10" s="1181"/>
    </row>
    <row r="11" spans="1:44" ht="23.25" customHeight="1">
      <c r="A11" s="1181"/>
      <c r="B11" s="1181"/>
      <c r="C11" s="1181"/>
      <c r="D11" s="1181"/>
      <c r="E11" s="1181"/>
      <c r="F11" s="1181"/>
      <c r="G11" s="1181"/>
      <c r="H11" s="1187"/>
      <c r="I11" s="1181"/>
      <c r="J11" s="1181"/>
      <c r="K11" s="551"/>
      <c r="L11" s="551"/>
      <c r="M11" s="1181"/>
      <c r="N11" s="1181" t="s">
        <v>61</v>
      </c>
      <c r="O11" s="1178" t="s">
        <v>59</v>
      </c>
      <c r="P11" s="1180"/>
      <c r="Q11" s="1178" t="s">
        <v>59</v>
      </c>
      <c r="R11" s="1179"/>
      <c r="S11" s="1180"/>
      <c r="T11" s="1186" t="s">
        <v>280</v>
      </c>
      <c r="U11" s="1176" t="s">
        <v>70</v>
      </c>
      <c r="V11" s="1177"/>
      <c r="W11" s="1176" t="s">
        <v>1</v>
      </c>
      <c r="X11" s="1177"/>
      <c r="Y11" s="1189" t="s">
        <v>110</v>
      </c>
      <c r="Z11" s="1190"/>
      <c r="AA11" s="1176" t="s">
        <v>436</v>
      </c>
      <c r="AB11" s="1177"/>
      <c r="AC11" s="1181"/>
      <c r="AD11" s="1181" t="s">
        <v>61</v>
      </c>
      <c r="AE11" s="1178" t="s">
        <v>59</v>
      </c>
      <c r="AF11" s="1179"/>
      <c r="AG11" s="1179"/>
      <c r="AH11" s="1179"/>
      <c r="AI11" s="1180"/>
      <c r="AJ11" s="1181" t="s">
        <v>280</v>
      </c>
      <c r="AK11" s="1187"/>
      <c r="AL11" s="554"/>
      <c r="AM11" s="1191" t="s">
        <v>59</v>
      </c>
      <c r="AN11" s="1191"/>
      <c r="AO11" s="1191"/>
      <c r="AP11" s="1191"/>
      <c r="AQ11" s="1181"/>
    </row>
    <row r="12" spans="1:44" s="561" customFormat="1" ht="116.25" customHeight="1">
      <c r="A12" s="1181"/>
      <c r="B12" s="1181"/>
      <c r="C12" s="1181"/>
      <c r="D12" s="1181"/>
      <c r="E12" s="1181"/>
      <c r="F12" s="1181"/>
      <c r="G12" s="1181"/>
      <c r="H12" s="1188"/>
      <c r="I12" s="1181"/>
      <c r="J12" s="1181"/>
      <c r="K12" s="556" t="s">
        <v>21</v>
      </c>
      <c r="L12" s="556" t="s">
        <v>27</v>
      </c>
      <c r="M12" s="1181"/>
      <c r="N12" s="1181"/>
      <c r="O12" s="556" t="s">
        <v>70</v>
      </c>
      <c r="P12" s="556" t="s">
        <v>1</v>
      </c>
      <c r="Q12" s="556" t="s">
        <v>542</v>
      </c>
      <c r="R12" s="556" t="s">
        <v>539</v>
      </c>
      <c r="S12" s="557" t="s">
        <v>540</v>
      </c>
      <c r="T12" s="1188"/>
      <c r="U12" s="556" t="s">
        <v>78</v>
      </c>
      <c r="V12" s="556" t="s">
        <v>79</v>
      </c>
      <c r="W12" s="556" t="s">
        <v>78</v>
      </c>
      <c r="X12" s="556" t="s">
        <v>79</v>
      </c>
      <c r="Y12" s="556" t="s">
        <v>78</v>
      </c>
      <c r="Z12" s="556" t="s">
        <v>79</v>
      </c>
      <c r="AA12" s="556" t="s">
        <v>78</v>
      </c>
      <c r="AB12" s="556" t="s">
        <v>79</v>
      </c>
      <c r="AC12" s="1181"/>
      <c r="AD12" s="1181"/>
      <c r="AE12" s="556" t="s">
        <v>70</v>
      </c>
      <c r="AF12" s="556" t="s">
        <v>1</v>
      </c>
      <c r="AG12" s="556" t="s">
        <v>462</v>
      </c>
      <c r="AH12" s="556" t="s">
        <v>110</v>
      </c>
      <c r="AI12" s="556" t="s">
        <v>80</v>
      </c>
      <c r="AJ12" s="1181"/>
      <c r="AK12" s="1188"/>
      <c r="AL12" s="558"/>
      <c r="AM12" s="556" t="s">
        <v>70</v>
      </c>
      <c r="AN12" s="556" t="s">
        <v>1</v>
      </c>
      <c r="AO12" s="556" t="s">
        <v>110</v>
      </c>
      <c r="AP12" s="559" t="s">
        <v>80</v>
      </c>
      <c r="AQ12" s="1181"/>
      <c r="AR12" s="560"/>
    </row>
    <row r="13" spans="1:44" ht="18.75">
      <c r="A13" s="562" t="s">
        <v>40</v>
      </c>
      <c r="B13" s="562" t="s">
        <v>41</v>
      </c>
      <c r="C13" s="562"/>
      <c r="D13" s="562" t="s">
        <v>42</v>
      </c>
      <c r="E13" s="562"/>
      <c r="F13" s="562" t="s">
        <v>43</v>
      </c>
      <c r="G13" s="562" t="s">
        <v>44</v>
      </c>
      <c r="H13" s="562" t="s">
        <v>45</v>
      </c>
      <c r="I13" s="562"/>
      <c r="J13" s="562"/>
      <c r="K13" s="562"/>
      <c r="L13" s="562" t="s">
        <v>47</v>
      </c>
      <c r="M13" s="562"/>
      <c r="N13" s="562" t="s">
        <v>46</v>
      </c>
      <c r="O13" s="562" t="s">
        <v>47</v>
      </c>
      <c r="P13" s="562" t="s">
        <v>53</v>
      </c>
      <c r="Q13" s="562" t="s">
        <v>51</v>
      </c>
      <c r="R13" s="562" t="s">
        <v>48</v>
      </c>
      <c r="S13" s="562" t="s">
        <v>49</v>
      </c>
      <c r="T13" s="562"/>
      <c r="U13" s="562"/>
      <c r="V13" s="562"/>
      <c r="W13" s="562"/>
      <c r="X13" s="562"/>
      <c r="Y13" s="562"/>
      <c r="Z13" s="562"/>
      <c r="AA13" s="562"/>
      <c r="AB13" s="562"/>
      <c r="AC13" s="563"/>
      <c r="AD13" s="563" t="s">
        <v>50</v>
      </c>
      <c r="AE13" s="563" t="s">
        <v>52</v>
      </c>
      <c r="AF13" s="563" t="s">
        <v>69</v>
      </c>
      <c r="AG13" s="563" t="s">
        <v>69</v>
      </c>
      <c r="AH13" s="563" t="s">
        <v>370</v>
      </c>
      <c r="AI13" s="562" t="s">
        <v>77</v>
      </c>
      <c r="AJ13" s="563"/>
      <c r="AK13" s="563">
        <f>AK14-AL14</f>
        <v>0</v>
      </c>
      <c r="AL13" s="562"/>
      <c r="AM13" s="562" t="s">
        <v>81</v>
      </c>
      <c r="AN13" s="562" t="s">
        <v>527</v>
      </c>
      <c r="AO13" s="562" t="s">
        <v>528</v>
      </c>
      <c r="AP13" s="562" t="s">
        <v>529</v>
      </c>
      <c r="AQ13" s="562" t="s">
        <v>544</v>
      </c>
    </row>
    <row r="14" spans="1:44" s="567" customFormat="1">
      <c r="A14" s="564"/>
      <c r="B14" s="564" t="s">
        <v>24</v>
      </c>
      <c r="C14" s="564">
        <f>SUM(C15:C121)</f>
        <v>48</v>
      </c>
      <c r="D14" s="564"/>
      <c r="E14" s="564"/>
      <c r="F14" s="564"/>
      <c r="G14" s="564"/>
      <c r="H14" s="565">
        <f>H15</f>
        <v>7038964</v>
      </c>
      <c r="I14" s="565">
        <f t="shared" ref="I14:J14" si="0">I15</f>
        <v>40000</v>
      </c>
      <c r="J14" s="565">
        <f t="shared" si="0"/>
        <v>2153943</v>
      </c>
      <c r="K14" s="565">
        <f t="shared" ref="K14:AI14" si="1">K15</f>
        <v>140000</v>
      </c>
      <c r="L14" s="565">
        <f t="shared" si="1"/>
        <v>0</v>
      </c>
      <c r="M14" s="565">
        <f t="shared" si="1"/>
        <v>3227167</v>
      </c>
      <c r="N14" s="565">
        <f t="shared" si="1"/>
        <v>1430400</v>
      </c>
      <c r="O14" s="565">
        <f t="shared" si="1"/>
        <v>514000</v>
      </c>
      <c r="P14" s="565">
        <f t="shared" si="1"/>
        <v>916400</v>
      </c>
      <c r="Q14" s="565">
        <f t="shared" si="1"/>
        <v>459000</v>
      </c>
      <c r="R14" s="565">
        <f t="shared" si="1"/>
        <v>34000</v>
      </c>
      <c r="S14" s="565">
        <f t="shared" si="1"/>
        <v>425000</v>
      </c>
      <c r="T14" s="565">
        <f t="shared" si="1"/>
        <v>2694967</v>
      </c>
      <c r="U14" s="565">
        <f t="shared" si="1"/>
        <v>87000</v>
      </c>
      <c r="V14" s="565">
        <f t="shared" si="1"/>
        <v>87000</v>
      </c>
      <c r="W14" s="565">
        <f t="shared" si="1"/>
        <v>106096</v>
      </c>
      <c r="X14" s="565">
        <f t="shared" si="1"/>
        <v>171172</v>
      </c>
      <c r="Y14" s="565">
        <f t="shared" si="1"/>
        <v>12642</v>
      </c>
      <c r="Z14" s="565">
        <f t="shared" si="1"/>
        <v>0</v>
      </c>
      <c r="AA14" s="565">
        <f t="shared" si="1"/>
        <v>162096</v>
      </c>
      <c r="AB14" s="565">
        <f t="shared" si="1"/>
        <v>162096</v>
      </c>
      <c r="AC14" s="565">
        <f t="shared" si="1"/>
        <v>789985</v>
      </c>
      <c r="AD14" s="565">
        <f t="shared" si="1"/>
        <v>1984091</v>
      </c>
      <c r="AE14" s="565">
        <f t="shared" si="1"/>
        <v>514000</v>
      </c>
      <c r="AF14" s="565">
        <f t="shared" si="1"/>
        <v>1011091</v>
      </c>
      <c r="AG14" s="565">
        <f t="shared" si="1"/>
        <v>151000</v>
      </c>
      <c r="AH14" s="565">
        <f t="shared" si="1"/>
        <v>34000</v>
      </c>
      <c r="AI14" s="565">
        <f t="shared" si="1"/>
        <v>425000</v>
      </c>
      <c r="AJ14" s="565" t="e">
        <f t="shared" ref="AJ14" si="2">AJ15</f>
        <v>#REF!</v>
      </c>
      <c r="AK14" s="565">
        <f>AD14-(N14+Q14)</f>
        <v>94691</v>
      </c>
      <c r="AL14" s="687">
        <f>AM14+AN14+AO14+AP14</f>
        <v>94691</v>
      </c>
      <c r="AM14" s="658">
        <f>AE14-O14</f>
        <v>0</v>
      </c>
      <c r="AN14" s="565">
        <f>AF14-P14</f>
        <v>94691</v>
      </c>
      <c r="AO14" s="658">
        <f>AH14-R14</f>
        <v>0</v>
      </c>
      <c r="AP14" s="658">
        <f>AI14-S14</f>
        <v>0</v>
      </c>
      <c r="AQ14" s="566"/>
    </row>
    <row r="15" spans="1:44" s="575" customFormat="1">
      <c r="A15" s="568"/>
      <c r="B15" s="569" t="s">
        <v>11</v>
      </c>
      <c r="C15" s="569"/>
      <c r="D15" s="568"/>
      <c r="E15" s="568"/>
      <c r="F15" s="570"/>
      <c r="G15" s="571"/>
      <c r="H15" s="572">
        <f>H16+H17+H18+H20+H23+H28</f>
        <v>7038964</v>
      </c>
      <c r="I15" s="572">
        <f t="shared" ref="I15:AI15" si="3">I16+I17+I18+I20+I23+I28</f>
        <v>40000</v>
      </c>
      <c r="J15" s="572">
        <f t="shared" si="3"/>
        <v>2153943</v>
      </c>
      <c r="K15" s="572">
        <f t="shared" si="3"/>
        <v>140000</v>
      </c>
      <c r="L15" s="572">
        <f t="shared" si="3"/>
        <v>0</v>
      </c>
      <c r="M15" s="572">
        <f t="shared" si="3"/>
        <v>3227167</v>
      </c>
      <c r="N15" s="572">
        <f t="shared" si="3"/>
        <v>1430400</v>
      </c>
      <c r="O15" s="572">
        <f t="shared" si="3"/>
        <v>514000</v>
      </c>
      <c r="P15" s="572">
        <f t="shared" si="3"/>
        <v>916400</v>
      </c>
      <c r="Q15" s="572">
        <f t="shared" si="3"/>
        <v>459000</v>
      </c>
      <c r="R15" s="572">
        <f t="shared" si="3"/>
        <v>34000</v>
      </c>
      <c r="S15" s="572">
        <f t="shared" si="3"/>
        <v>425000</v>
      </c>
      <c r="T15" s="572">
        <f t="shared" si="3"/>
        <v>2694967</v>
      </c>
      <c r="U15" s="572">
        <f t="shared" si="3"/>
        <v>87000</v>
      </c>
      <c r="V15" s="572">
        <f t="shared" si="3"/>
        <v>87000</v>
      </c>
      <c r="W15" s="572">
        <f t="shared" si="3"/>
        <v>106096</v>
      </c>
      <c r="X15" s="572">
        <f t="shared" si="3"/>
        <v>171172</v>
      </c>
      <c r="Y15" s="572">
        <f t="shared" si="3"/>
        <v>12642</v>
      </c>
      <c r="Z15" s="572">
        <f t="shared" si="3"/>
        <v>0</v>
      </c>
      <c r="AA15" s="572">
        <f t="shared" si="3"/>
        <v>162096</v>
      </c>
      <c r="AB15" s="572">
        <f t="shared" si="3"/>
        <v>162096</v>
      </c>
      <c r="AC15" s="572">
        <f t="shared" si="3"/>
        <v>789985</v>
      </c>
      <c r="AD15" s="572">
        <f t="shared" si="3"/>
        <v>1984091</v>
      </c>
      <c r="AE15" s="572">
        <f t="shared" si="3"/>
        <v>514000</v>
      </c>
      <c r="AF15" s="572">
        <f t="shared" si="3"/>
        <v>1011091</v>
      </c>
      <c r="AG15" s="572">
        <f t="shared" si="3"/>
        <v>151000</v>
      </c>
      <c r="AH15" s="572">
        <f t="shared" si="3"/>
        <v>34000</v>
      </c>
      <c r="AI15" s="572">
        <f t="shared" si="3"/>
        <v>425000</v>
      </c>
      <c r="AJ15" s="573" t="e">
        <f t="shared" ref="AJ15:AK15" si="4">AJ16+AJ17+AJ18+AJ20+AJ23+AJ28</f>
        <v>#REF!</v>
      </c>
      <c r="AK15" s="573">
        <f t="shared" si="4"/>
        <v>0</v>
      </c>
      <c r="AL15" s="572">
        <f t="shared" ref="AL15:AL78" si="5">AM15+AN15+AO15+AP15</f>
        <v>94691</v>
      </c>
      <c r="AM15" s="574">
        <f t="shared" ref="AM15:AM78" si="6">AE15-O15</f>
        <v>0</v>
      </c>
      <c r="AN15" s="572">
        <f t="shared" ref="AN15:AN78" si="7">AF15-P15</f>
        <v>94691</v>
      </c>
      <c r="AO15" s="574">
        <f t="shared" ref="AO15:AO78" si="8">AH15-R15</f>
        <v>0</v>
      </c>
      <c r="AP15" s="574">
        <f t="shared" ref="AP15:AP78" si="9">AI15-S15</f>
        <v>0</v>
      </c>
      <c r="AQ15" s="573"/>
    </row>
    <row r="16" spans="1:44" s="575" customFormat="1" ht="31.5">
      <c r="A16" s="576">
        <v>1</v>
      </c>
      <c r="B16" s="577" t="str">
        <f>B32</f>
        <v>Giáo dục, đào tạo và giáo dục nghề nghiệp</v>
      </c>
      <c r="C16" s="577"/>
      <c r="D16" s="576"/>
      <c r="E16" s="576"/>
      <c r="F16" s="574"/>
      <c r="G16" s="578"/>
      <c r="H16" s="574">
        <f t="shared" ref="H16:N16" si="10">H32</f>
        <v>106997</v>
      </c>
      <c r="I16" s="574">
        <f t="shared" ref="I16:J16" si="11">I32</f>
        <v>0</v>
      </c>
      <c r="J16" s="574">
        <f t="shared" si="11"/>
        <v>0</v>
      </c>
      <c r="K16" s="574">
        <f t="shared" si="10"/>
        <v>0</v>
      </c>
      <c r="L16" s="574">
        <f t="shared" si="10"/>
        <v>0</v>
      </c>
      <c r="M16" s="574">
        <f t="shared" si="10"/>
        <v>0</v>
      </c>
      <c r="N16" s="574">
        <f t="shared" si="10"/>
        <v>0</v>
      </c>
      <c r="O16" s="574">
        <f t="shared" ref="O16:AI16" si="12">O32</f>
        <v>0</v>
      </c>
      <c r="P16" s="574">
        <f t="shared" si="12"/>
        <v>0</v>
      </c>
      <c r="Q16" s="574">
        <f t="shared" si="12"/>
        <v>106000</v>
      </c>
      <c r="R16" s="574">
        <f t="shared" si="12"/>
        <v>0</v>
      </c>
      <c r="S16" s="574">
        <f t="shared" si="12"/>
        <v>106000</v>
      </c>
      <c r="T16" s="574">
        <f t="shared" si="12"/>
        <v>0</v>
      </c>
      <c r="U16" s="574">
        <f t="shared" si="12"/>
        <v>0</v>
      </c>
      <c r="V16" s="574">
        <f t="shared" si="12"/>
        <v>0</v>
      </c>
      <c r="W16" s="574">
        <f t="shared" si="12"/>
        <v>0</v>
      </c>
      <c r="X16" s="574">
        <f t="shared" si="12"/>
        <v>87200</v>
      </c>
      <c r="Y16" s="574">
        <f t="shared" si="12"/>
        <v>0</v>
      </c>
      <c r="Z16" s="574">
        <f t="shared" si="12"/>
        <v>0</v>
      </c>
      <c r="AA16" s="574">
        <f t="shared" si="12"/>
        <v>87200</v>
      </c>
      <c r="AB16" s="574">
        <f t="shared" si="12"/>
        <v>0</v>
      </c>
      <c r="AC16" s="574">
        <f t="shared" si="12"/>
        <v>106000</v>
      </c>
      <c r="AD16" s="574">
        <f t="shared" si="12"/>
        <v>106000</v>
      </c>
      <c r="AE16" s="574">
        <f t="shared" si="12"/>
        <v>0</v>
      </c>
      <c r="AF16" s="574">
        <f t="shared" si="12"/>
        <v>87200</v>
      </c>
      <c r="AG16" s="574">
        <f t="shared" si="12"/>
        <v>0</v>
      </c>
      <c r="AH16" s="574">
        <f t="shared" si="12"/>
        <v>0</v>
      </c>
      <c r="AI16" s="574">
        <f t="shared" si="12"/>
        <v>18800</v>
      </c>
      <c r="AJ16" s="574" t="e">
        <f t="shared" ref="AJ16" si="13">AJ32</f>
        <v>#REF!</v>
      </c>
      <c r="AK16" s="574"/>
      <c r="AL16" s="572">
        <f t="shared" si="5"/>
        <v>0</v>
      </c>
      <c r="AM16" s="574">
        <f t="shared" si="6"/>
        <v>0</v>
      </c>
      <c r="AN16" s="574">
        <f t="shared" si="7"/>
        <v>87200</v>
      </c>
      <c r="AO16" s="574">
        <f t="shared" si="8"/>
        <v>0</v>
      </c>
      <c r="AP16" s="574">
        <f t="shared" si="9"/>
        <v>-87200</v>
      </c>
      <c r="AQ16" s="579"/>
    </row>
    <row r="17" spans="1:43" s="575" customFormat="1">
      <c r="A17" s="576">
        <v>2</v>
      </c>
      <c r="B17" s="577" t="str">
        <f>B38</f>
        <v>Y tế, dân số và gia đình</v>
      </c>
      <c r="C17" s="577"/>
      <c r="D17" s="576"/>
      <c r="E17" s="576"/>
      <c r="F17" s="574"/>
      <c r="G17" s="578"/>
      <c r="H17" s="574">
        <f t="shared" ref="H17:N17" si="14">H38</f>
        <v>1724105</v>
      </c>
      <c r="I17" s="574">
        <f t="shared" ref="I17:J17" si="15">I38</f>
        <v>0</v>
      </c>
      <c r="J17" s="574">
        <f t="shared" si="15"/>
        <v>1401500</v>
      </c>
      <c r="K17" s="574">
        <f t="shared" si="14"/>
        <v>0</v>
      </c>
      <c r="L17" s="574">
        <f t="shared" si="14"/>
        <v>0</v>
      </c>
      <c r="M17" s="574">
        <f t="shared" si="14"/>
        <v>151200</v>
      </c>
      <c r="N17" s="574">
        <f t="shared" si="14"/>
        <v>0</v>
      </c>
      <c r="O17" s="574">
        <f t="shared" ref="O17:AI17" si="16">O38</f>
        <v>0</v>
      </c>
      <c r="P17" s="574">
        <f t="shared" si="16"/>
        <v>0</v>
      </c>
      <c r="Q17" s="574">
        <f t="shared" si="16"/>
        <v>180000</v>
      </c>
      <c r="R17" s="574">
        <f t="shared" si="16"/>
        <v>0</v>
      </c>
      <c r="S17" s="574">
        <f t="shared" si="16"/>
        <v>180000</v>
      </c>
      <c r="T17" s="574">
        <f t="shared" si="16"/>
        <v>151200</v>
      </c>
      <c r="U17" s="574">
        <f t="shared" si="16"/>
        <v>0</v>
      </c>
      <c r="V17" s="574">
        <f t="shared" si="16"/>
        <v>0</v>
      </c>
      <c r="W17" s="574">
        <f t="shared" si="16"/>
        <v>0</v>
      </c>
      <c r="X17" s="574">
        <f t="shared" si="16"/>
        <v>0</v>
      </c>
      <c r="Y17" s="574">
        <f t="shared" si="16"/>
        <v>0</v>
      </c>
      <c r="Z17" s="574">
        <f t="shared" si="16"/>
        <v>0</v>
      </c>
      <c r="AA17" s="574">
        <f t="shared" si="16"/>
        <v>20646</v>
      </c>
      <c r="AB17" s="574">
        <f t="shared" si="16"/>
        <v>0</v>
      </c>
      <c r="AC17" s="574">
        <f t="shared" si="16"/>
        <v>310554</v>
      </c>
      <c r="AD17" s="574">
        <f t="shared" si="16"/>
        <v>159354</v>
      </c>
      <c r="AE17" s="574">
        <f t="shared" si="16"/>
        <v>0</v>
      </c>
      <c r="AF17" s="574">
        <f t="shared" si="16"/>
        <v>0</v>
      </c>
      <c r="AG17" s="574">
        <f t="shared" si="16"/>
        <v>151000</v>
      </c>
      <c r="AH17" s="574">
        <f t="shared" si="16"/>
        <v>0</v>
      </c>
      <c r="AI17" s="574">
        <f t="shared" si="16"/>
        <v>159354</v>
      </c>
      <c r="AJ17" s="574">
        <f t="shared" ref="AJ17" si="17">AJ38</f>
        <v>151200</v>
      </c>
      <c r="AK17" s="574"/>
      <c r="AL17" s="572">
        <f t="shared" si="5"/>
        <v>-20646</v>
      </c>
      <c r="AM17" s="574">
        <f t="shared" si="6"/>
        <v>0</v>
      </c>
      <c r="AN17" s="574">
        <f t="shared" si="7"/>
        <v>0</v>
      </c>
      <c r="AO17" s="574">
        <f t="shared" si="8"/>
        <v>0</v>
      </c>
      <c r="AP17" s="574">
        <f t="shared" si="9"/>
        <v>-20646</v>
      </c>
      <c r="AQ17" s="579"/>
    </row>
    <row r="18" spans="1:43" s="575" customFormat="1">
      <c r="A18" s="576">
        <v>3</v>
      </c>
      <c r="B18" s="577" t="str">
        <f>B42</f>
        <v xml:space="preserve">Bảo vệ môi trường </v>
      </c>
      <c r="C18" s="577"/>
      <c r="D18" s="576"/>
      <c r="E18" s="576"/>
      <c r="F18" s="574"/>
      <c r="G18" s="578"/>
      <c r="H18" s="574">
        <f t="shared" ref="H18:N19" si="18">H42</f>
        <v>391110</v>
      </c>
      <c r="I18" s="574">
        <f t="shared" ref="I18:J18" si="19">I42</f>
        <v>0</v>
      </c>
      <c r="J18" s="574">
        <f t="shared" si="19"/>
        <v>378953</v>
      </c>
      <c r="K18" s="574">
        <f t="shared" si="18"/>
        <v>0</v>
      </c>
      <c r="L18" s="574">
        <f t="shared" si="18"/>
        <v>0</v>
      </c>
      <c r="M18" s="574">
        <f t="shared" si="18"/>
        <v>0</v>
      </c>
      <c r="N18" s="574">
        <f t="shared" si="18"/>
        <v>0</v>
      </c>
      <c r="O18" s="574">
        <f t="shared" ref="O18:AI18" si="20">O42</f>
        <v>0</v>
      </c>
      <c r="P18" s="574">
        <f t="shared" si="20"/>
        <v>0</v>
      </c>
      <c r="Q18" s="574">
        <f t="shared" si="20"/>
        <v>12000</v>
      </c>
      <c r="R18" s="574">
        <f t="shared" si="20"/>
        <v>0</v>
      </c>
      <c r="S18" s="574">
        <f t="shared" si="20"/>
        <v>12000</v>
      </c>
      <c r="T18" s="574">
        <f t="shared" si="20"/>
        <v>0</v>
      </c>
      <c r="U18" s="574">
        <f t="shared" si="20"/>
        <v>0</v>
      </c>
      <c r="V18" s="574">
        <f t="shared" si="20"/>
        <v>0</v>
      </c>
      <c r="W18" s="574">
        <f t="shared" si="20"/>
        <v>0</v>
      </c>
      <c r="X18" s="574">
        <f t="shared" si="20"/>
        <v>0</v>
      </c>
      <c r="Y18" s="574">
        <f t="shared" si="20"/>
        <v>0</v>
      </c>
      <c r="Z18" s="574">
        <f t="shared" si="20"/>
        <v>0</v>
      </c>
      <c r="AA18" s="574">
        <f t="shared" si="20"/>
        <v>0</v>
      </c>
      <c r="AB18" s="574">
        <f t="shared" si="20"/>
        <v>60000</v>
      </c>
      <c r="AC18" s="574">
        <f t="shared" si="20"/>
        <v>72000</v>
      </c>
      <c r="AD18" s="574">
        <f t="shared" si="20"/>
        <v>72000</v>
      </c>
      <c r="AE18" s="574">
        <f t="shared" si="20"/>
        <v>0</v>
      </c>
      <c r="AF18" s="574">
        <f t="shared" si="20"/>
        <v>0</v>
      </c>
      <c r="AG18" s="574">
        <f t="shared" si="20"/>
        <v>0</v>
      </c>
      <c r="AH18" s="574">
        <f t="shared" si="20"/>
        <v>0</v>
      </c>
      <c r="AI18" s="574">
        <f t="shared" si="20"/>
        <v>72000</v>
      </c>
      <c r="AJ18" s="574">
        <f t="shared" ref="AJ18" si="21">AJ42</f>
        <v>0</v>
      </c>
      <c r="AK18" s="574"/>
      <c r="AL18" s="572">
        <f t="shared" si="5"/>
        <v>60000</v>
      </c>
      <c r="AM18" s="574">
        <f t="shared" si="6"/>
        <v>0</v>
      </c>
      <c r="AN18" s="574">
        <f t="shared" si="7"/>
        <v>0</v>
      </c>
      <c r="AO18" s="574">
        <f t="shared" si="8"/>
        <v>0</v>
      </c>
      <c r="AP18" s="574">
        <f t="shared" si="9"/>
        <v>60000</v>
      </c>
      <c r="AQ18" s="579"/>
    </row>
    <row r="19" spans="1:43" s="575" customFormat="1">
      <c r="A19" s="576" t="s">
        <v>33</v>
      </c>
      <c r="B19" s="577" t="str">
        <f>B43</f>
        <v>Môi trường</v>
      </c>
      <c r="C19" s="577"/>
      <c r="D19" s="576"/>
      <c r="E19" s="576"/>
      <c r="F19" s="574"/>
      <c r="G19" s="578"/>
      <c r="H19" s="574">
        <f t="shared" si="18"/>
        <v>391110</v>
      </c>
      <c r="I19" s="574">
        <f t="shared" ref="I19:J19" si="22">I43</f>
        <v>0</v>
      </c>
      <c r="J19" s="574">
        <f t="shared" si="22"/>
        <v>378953</v>
      </c>
      <c r="K19" s="574">
        <f t="shared" si="18"/>
        <v>0</v>
      </c>
      <c r="L19" s="574">
        <f t="shared" si="18"/>
        <v>0</v>
      </c>
      <c r="M19" s="574">
        <f t="shared" si="18"/>
        <v>0</v>
      </c>
      <c r="N19" s="574">
        <f t="shared" si="18"/>
        <v>0</v>
      </c>
      <c r="O19" s="574">
        <f t="shared" ref="O19:AI19" si="23">O43</f>
        <v>0</v>
      </c>
      <c r="P19" s="574">
        <f t="shared" si="23"/>
        <v>0</v>
      </c>
      <c r="Q19" s="574">
        <f t="shared" si="23"/>
        <v>12000</v>
      </c>
      <c r="R19" s="574">
        <f t="shared" si="23"/>
        <v>0</v>
      </c>
      <c r="S19" s="574">
        <f t="shared" si="23"/>
        <v>12000</v>
      </c>
      <c r="T19" s="574">
        <f t="shared" si="23"/>
        <v>0</v>
      </c>
      <c r="U19" s="574">
        <f t="shared" si="23"/>
        <v>0</v>
      </c>
      <c r="V19" s="574">
        <f t="shared" si="23"/>
        <v>0</v>
      </c>
      <c r="W19" s="574">
        <f t="shared" si="23"/>
        <v>0</v>
      </c>
      <c r="X19" s="574">
        <f t="shared" si="23"/>
        <v>0</v>
      </c>
      <c r="Y19" s="574">
        <f t="shared" si="23"/>
        <v>0</v>
      </c>
      <c r="Z19" s="574">
        <f t="shared" si="23"/>
        <v>0</v>
      </c>
      <c r="AA19" s="574">
        <f t="shared" si="23"/>
        <v>0</v>
      </c>
      <c r="AB19" s="574">
        <f t="shared" si="23"/>
        <v>60000</v>
      </c>
      <c r="AC19" s="574">
        <f t="shared" si="23"/>
        <v>72000</v>
      </c>
      <c r="AD19" s="574">
        <f t="shared" si="23"/>
        <v>72000</v>
      </c>
      <c r="AE19" s="574">
        <f t="shared" si="23"/>
        <v>0</v>
      </c>
      <c r="AF19" s="574">
        <f t="shared" si="23"/>
        <v>0</v>
      </c>
      <c r="AG19" s="574">
        <f t="shared" si="23"/>
        <v>0</v>
      </c>
      <c r="AH19" s="574">
        <f t="shared" si="23"/>
        <v>0</v>
      </c>
      <c r="AI19" s="574">
        <f t="shared" si="23"/>
        <v>72000</v>
      </c>
      <c r="AJ19" s="574">
        <f t="shared" ref="AJ19" si="24">AJ43</f>
        <v>0</v>
      </c>
      <c r="AK19" s="574"/>
      <c r="AL19" s="572">
        <f t="shared" si="5"/>
        <v>60000</v>
      </c>
      <c r="AM19" s="574">
        <f t="shared" si="6"/>
        <v>0</v>
      </c>
      <c r="AN19" s="574">
        <f t="shared" si="7"/>
        <v>0</v>
      </c>
      <c r="AO19" s="574">
        <f t="shared" si="8"/>
        <v>0</v>
      </c>
      <c r="AP19" s="574">
        <f t="shared" si="9"/>
        <v>60000</v>
      </c>
      <c r="AQ19" s="579"/>
    </row>
    <row r="20" spans="1:43" s="575" customFormat="1">
      <c r="A20" s="576">
        <v>4</v>
      </c>
      <c r="B20" s="577" t="str">
        <f>B47</f>
        <v>Các hoạt động kinh tế</v>
      </c>
      <c r="C20" s="577"/>
      <c r="D20" s="576"/>
      <c r="E20" s="576"/>
      <c r="F20" s="574"/>
      <c r="G20" s="578"/>
      <c r="H20" s="574">
        <f t="shared" ref="H20:N20" si="25">H47</f>
        <v>374355</v>
      </c>
      <c r="I20" s="574">
        <f t="shared" ref="I20:J20" si="26">I47</f>
        <v>0</v>
      </c>
      <c r="J20" s="574">
        <f t="shared" si="26"/>
        <v>77000</v>
      </c>
      <c r="K20" s="574">
        <f t="shared" si="25"/>
        <v>0</v>
      </c>
      <c r="L20" s="574">
        <f t="shared" si="25"/>
        <v>0</v>
      </c>
      <c r="M20" s="574">
        <f t="shared" si="25"/>
        <v>213767</v>
      </c>
      <c r="N20" s="574">
        <f t="shared" si="25"/>
        <v>25000</v>
      </c>
      <c r="O20" s="574">
        <f t="shared" ref="O20:AI20" si="27">O47</f>
        <v>0</v>
      </c>
      <c r="P20" s="574">
        <f t="shared" si="27"/>
        <v>25000</v>
      </c>
      <c r="Q20" s="574">
        <f t="shared" si="27"/>
        <v>158000</v>
      </c>
      <c r="R20" s="574">
        <f t="shared" si="27"/>
        <v>31000</v>
      </c>
      <c r="S20" s="574">
        <f t="shared" si="27"/>
        <v>127000</v>
      </c>
      <c r="T20" s="574">
        <f t="shared" si="27"/>
        <v>213767</v>
      </c>
      <c r="U20" s="574">
        <f t="shared" si="27"/>
        <v>0</v>
      </c>
      <c r="V20" s="574">
        <f t="shared" si="27"/>
        <v>0</v>
      </c>
      <c r="W20" s="574">
        <f t="shared" si="27"/>
        <v>0</v>
      </c>
      <c r="X20" s="574">
        <f t="shared" si="27"/>
        <v>26950</v>
      </c>
      <c r="Y20" s="574">
        <f t="shared" si="27"/>
        <v>12320</v>
      </c>
      <c r="Z20" s="574">
        <f t="shared" si="27"/>
        <v>0</v>
      </c>
      <c r="AA20" s="574">
        <f t="shared" si="27"/>
        <v>54250</v>
      </c>
      <c r="AB20" s="574">
        <f t="shared" si="27"/>
        <v>6800</v>
      </c>
      <c r="AC20" s="574">
        <f t="shared" si="27"/>
        <v>301431</v>
      </c>
      <c r="AD20" s="574">
        <f t="shared" si="27"/>
        <v>165756</v>
      </c>
      <c r="AE20" s="574">
        <f t="shared" si="27"/>
        <v>0</v>
      </c>
      <c r="AF20" s="574">
        <f t="shared" si="27"/>
        <v>67526</v>
      </c>
      <c r="AG20" s="574">
        <f t="shared" si="27"/>
        <v>0</v>
      </c>
      <c r="AH20" s="574">
        <f t="shared" si="27"/>
        <v>18680</v>
      </c>
      <c r="AI20" s="574">
        <f t="shared" si="27"/>
        <v>79550</v>
      </c>
      <c r="AJ20" s="574" t="e">
        <f t="shared" ref="AJ20" si="28">AJ47</f>
        <v>#REF!</v>
      </c>
      <c r="AK20" s="574"/>
      <c r="AL20" s="572">
        <f t="shared" si="5"/>
        <v>-17244</v>
      </c>
      <c r="AM20" s="574">
        <f t="shared" si="6"/>
        <v>0</v>
      </c>
      <c r="AN20" s="574">
        <f t="shared" si="7"/>
        <v>42526</v>
      </c>
      <c r="AO20" s="574">
        <f t="shared" si="8"/>
        <v>-12320</v>
      </c>
      <c r="AP20" s="574">
        <f t="shared" si="9"/>
        <v>-47450</v>
      </c>
      <c r="AQ20" s="579"/>
    </row>
    <row r="21" spans="1:43" s="575" customFormat="1">
      <c r="A21" s="576" t="s">
        <v>34</v>
      </c>
      <c r="B21" s="577" t="str">
        <f>B48</f>
        <v>Giao thông</v>
      </c>
      <c r="C21" s="577"/>
      <c r="D21" s="576"/>
      <c r="E21" s="576"/>
      <c r="F21" s="574"/>
      <c r="G21" s="578"/>
      <c r="H21" s="574">
        <f t="shared" ref="H21:N21" si="29">H48</f>
        <v>353863</v>
      </c>
      <c r="I21" s="574">
        <f t="shared" ref="I21:J21" si="30">I48</f>
        <v>0</v>
      </c>
      <c r="J21" s="574">
        <f t="shared" si="30"/>
        <v>77000</v>
      </c>
      <c r="K21" s="574">
        <f t="shared" si="29"/>
        <v>0</v>
      </c>
      <c r="L21" s="574">
        <f t="shared" si="29"/>
        <v>0</v>
      </c>
      <c r="M21" s="574">
        <f t="shared" si="29"/>
        <v>193275</v>
      </c>
      <c r="N21" s="574">
        <f t="shared" si="29"/>
        <v>25000</v>
      </c>
      <c r="O21" s="574">
        <f t="shared" ref="O21:AI21" si="31">O48</f>
        <v>0</v>
      </c>
      <c r="P21" s="574">
        <f t="shared" si="31"/>
        <v>25000</v>
      </c>
      <c r="Q21" s="574">
        <f t="shared" si="31"/>
        <v>138000</v>
      </c>
      <c r="R21" s="574">
        <f t="shared" si="31"/>
        <v>11000</v>
      </c>
      <c r="S21" s="574">
        <f t="shared" si="31"/>
        <v>127000</v>
      </c>
      <c r="T21" s="574">
        <f t="shared" si="31"/>
        <v>193275</v>
      </c>
      <c r="U21" s="574">
        <f t="shared" si="31"/>
        <v>0</v>
      </c>
      <c r="V21" s="574">
        <f t="shared" si="31"/>
        <v>0</v>
      </c>
      <c r="W21" s="574">
        <f t="shared" si="31"/>
        <v>0</v>
      </c>
      <c r="X21" s="574">
        <f t="shared" si="31"/>
        <v>26950</v>
      </c>
      <c r="Y21" s="574">
        <f t="shared" si="31"/>
        <v>3220</v>
      </c>
      <c r="Z21" s="574">
        <f t="shared" si="31"/>
        <v>0</v>
      </c>
      <c r="AA21" s="574">
        <f t="shared" si="31"/>
        <v>54250</v>
      </c>
      <c r="AB21" s="574">
        <f t="shared" si="31"/>
        <v>6800</v>
      </c>
      <c r="AC21" s="574">
        <f t="shared" si="31"/>
        <v>301431</v>
      </c>
      <c r="AD21" s="574">
        <f t="shared" si="31"/>
        <v>145756</v>
      </c>
      <c r="AE21" s="574">
        <f t="shared" si="31"/>
        <v>0</v>
      </c>
      <c r="AF21" s="574">
        <f t="shared" si="31"/>
        <v>58426</v>
      </c>
      <c r="AG21" s="574">
        <f t="shared" si="31"/>
        <v>0</v>
      </c>
      <c r="AH21" s="574">
        <f t="shared" si="31"/>
        <v>7780</v>
      </c>
      <c r="AI21" s="574">
        <f t="shared" si="31"/>
        <v>79550</v>
      </c>
      <c r="AJ21" s="574">
        <f t="shared" ref="AJ21" si="32">AJ48</f>
        <v>193275</v>
      </c>
      <c r="AK21" s="574"/>
      <c r="AL21" s="572">
        <f t="shared" si="5"/>
        <v>-17244</v>
      </c>
      <c r="AM21" s="574">
        <f t="shared" si="6"/>
        <v>0</v>
      </c>
      <c r="AN21" s="574">
        <f t="shared" si="7"/>
        <v>33426</v>
      </c>
      <c r="AO21" s="574">
        <f t="shared" si="8"/>
        <v>-3220</v>
      </c>
      <c r="AP21" s="574">
        <f t="shared" si="9"/>
        <v>-47450</v>
      </c>
      <c r="AQ21" s="579"/>
    </row>
    <row r="22" spans="1:43" s="575" customFormat="1">
      <c r="A22" s="576" t="s">
        <v>238</v>
      </c>
      <c r="B22" s="577" t="str">
        <f>B61</f>
        <v>Công trình công cộng tại đô thị</v>
      </c>
      <c r="C22" s="577"/>
      <c r="D22" s="576"/>
      <c r="E22" s="576"/>
      <c r="F22" s="574"/>
      <c r="G22" s="578"/>
      <c r="H22" s="574">
        <f t="shared" ref="H22:N22" si="33">H61</f>
        <v>20492</v>
      </c>
      <c r="I22" s="574">
        <f t="shared" ref="I22:J22" si="34">I61</f>
        <v>0</v>
      </c>
      <c r="J22" s="574">
        <f t="shared" si="34"/>
        <v>0</v>
      </c>
      <c r="K22" s="574">
        <f t="shared" si="33"/>
        <v>0</v>
      </c>
      <c r="L22" s="574">
        <f t="shared" si="33"/>
        <v>0</v>
      </c>
      <c r="M22" s="574">
        <f t="shared" si="33"/>
        <v>20492</v>
      </c>
      <c r="N22" s="574">
        <f t="shared" si="33"/>
        <v>0</v>
      </c>
      <c r="O22" s="574">
        <f t="shared" ref="O22:AI22" si="35">O61</f>
        <v>0</v>
      </c>
      <c r="P22" s="574">
        <f t="shared" si="35"/>
        <v>0</v>
      </c>
      <c r="Q22" s="574">
        <f t="shared" si="35"/>
        <v>20000</v>
      </c>
      <c r="R22" s="574">
        <f t="shared" si="35"/>
        <v>20000</v>
      </c>
      <c r="S22" s="574">
        <f t="shared" si="35"/>
        <v>0</v>
      </c>
      <c r="T22" s="574">
        <f t="shared" si="35"/>
        <v>20492</v>
      </c>
      <c r="U22" s="574">
        <f t="shared" si="35"/>
        <v>0</v>
      </c>
      <c r="V22" s="574">
        <f t="shared" si="35"/>
        <v>0</v>
      </c>
      <c r="W22" s="574">
        <f t="shared" si="35"/>
        <v>0</v>
      </c>
      <c r="X22" s="574">
        <f t="shared" si="35"/>
        <v>0</v>
      </c>
      <c r="Y22" s="574">
        <f t="shared" si="35"/>
        <v>9100</v>
      </c>
      <c r="Z22" s="574">
        <f t="shared" si="35"/>
        <v>0</v>
      </c>
      <c r="AA22" s="574">
        <f t="shared" si="35"/>
        <v>0</v>
      </c>
      <c r="AB22" s="574">
        <f t="shared" si="35"/>
        <v>0</v>
      </c>
      <c r="AC22" s="574">
        <f t="shared" si="35"/>
        <v>0</v>
      </c>
      <c r="AD22" s="574">
        <f t="shared" si="35"/>
        <v>20000</v>
      </c>
      <c r="AE22" s="574">
        <f t="shared" si="35"/>
        <v>0</v>
      </c>
      <c r="AF22" s="574">
        <f t="shared" si="35"/>
        <v>9100</v>
      </c>
      <c r="AG22" s="574">
        <f t="shared" si="35"/>
        <v>0</v>
      </c>
      <c r="AH22" s="574">
        <f t="shared" si="35"/>
        <v>10900</v>
      </c>
      <c r="AI22" s="574">
        <f t="shared" si="35"/>
        <v>0</v>
      </c>
      <c r="AJ22" s="574">
        <f t="shared" ref="AJ22" si="36">AJ61</f>
        <v>20492</v>
      </c>
      <c r="AK22" s="574"/>
      <c r="AL22" s="572">
        <f t="shared" si="5"/>
        <v>0</v>
      </c>
      <c r="AM22" s="574">
        <f t="shared" si="6"/>
        <v>0</v>
      </c>
      <c r="AN22" s="574">
        <f t="shared" si="7"/>
        <v>9100</v>
      </c>
      <c r="AO22" s="574">
        <f t="shared" si="8"/>
        <v>-9100</v>
      </c>
      <c r="AP22" s="574">
        <f t="shared" si="9"/>
        <v>0</v>
      </c>
      <c r="AQ22" s="579"/>
    </row>
    <row r="23" spans="1:43" s="575" customFormat="1">
      <c r="A23" s="576">
        <v>5</v>
      </c>
      <c r="B23" s="577" t="str">
        <f>B67</f>
        <v>Danh mục dự án điều chỉnh, bổ sung mới</v>
      </c>
      <c r="C23" s="577"/>
      <c r="D23" s="576"/>
      <c r="E23" s="576"/>
      <c r="F23" s="574"/>
      <c r="G23" s="578"/>
      <c r="H23" s="574">
        <f t="shared" ref="H23:N23" si="37">H67</f>
        <v>4342397</v>
      </c>
      <c r="I23" s="574">
        <f t="shared" ref="I23:J23" si="38">I67</f>
        <v>40000</v>
      </c>
      <c r="J23" s="574">
        <f t="shared" si="38"/>
        <v>296490</v>
      </c>
      <c r="K23" s="574">
        <f t="shared" si="37"/>
        <v>140000</v>
      </c>
      <c r="L23" s="574">
        <f t="shared" si="37"/>
        <v>0</v>
      </c>
      <c r="M23" s="574">
        <f t="shared" si="37"/>
        <v>2862200</v>
      </c>
      <c r="N23" s="574">
        <f t="shared" si="37"/>
        <v>1305400</v>
      </c>
      <c r="O23" s="574">
        <f t="shared" ref="O23:AI23" si="39">O67</f>
        <v>464000</v>
      </c>
      <c r="P23" s="574">
        <f t="shared" si="39"/>
        <v>841400</v>
      </c>
      <c r="Q23" s="574">
        <f t="shared" si="39"/>
        <v>3000</v>
      </c>
      <c r="R23" s="574">
        <f t="shared" si="39"/>
        <v>3000</v>
      </c>
      <c r="S23" s="574">
        <f t="shared" si="39"/>
        <v>0</v>
      </c>
      <c r="T23" s="574">
        <f t="shared" si="39"/>
        <v>2330000</v>
      </c>
      <c r="U23" s="574">
        <f t="shared" si="39"/>
        <v>87000</v>
      </c>
      <c r="V23" s="574">
        <f t="shared" si="39"/>
        <v>87000</v>
      </c>
      <c r="W23" s="574">
        <f t="shared" si="39"/>
        <v>106096</v>
      </c>
      <c r="X23" s="574">
        <f t="shared" si="39"/>
        <v>57022</v>
      </c>
      <c r="Y23" s="574">
        <f t="shared" si="39"/>
        <v>322</v>
      </c>
      <c r="Z23" s="574">
        <f t="shared" si="39"/>
        <v>0</v>
      </c>
      <c r="AA23" s="574">
        <f t="shared" si="39"/>
        <v>0</v>
      </c>
      <c r="AB23" s="574">
        <f t="shared" si="39"/>
        <v>95296</v>
      </c>
      <c r="AC23" s="574">
        <f t="shared" si="39"/>
        <v>0</v>
      </c>
      <c r="AD23" s="574">
        <f t="shared" si="39"/>
        <v>1368339</v>
      </c>
      <c r="AE23" s="574">
        <f t="shared" si="39"/>
        <v>464000</v>
      </c>
      <c r="AF23" s="574">
        <f t="shared" si="39"/>
        <v>806365</v>
      </c>
      <c r="AG23" s="574">
        <f t="shared" si="39"/>
        <v>0</v>
      </c>
      <c r="AH23" s="574">
        <f t="shared" si="39"/>
        <v>2678</v>
      </c>
      <c r="AI23" s="574">
        <f t="shared" si="39"/>
        <v>95296</v>
      </c>
      <c r="AJ23" s="574">
        <f t="shared" ref="AJ23" si="40">AJ67</f>
        <v>1895000</v>
      </c>
      <c r="AK23" s="574"/>
      <c r="AL23" s="572">
        <f t="shared" si="5"/>
        <v>59939</v>
      </c>
      <c r="AM23" s="574">
        <f t="shared" si="6"/>
        <v>0</v>
      </c>
      <c r="AN23" s="574">
        <f t="shared" si="7"/>
        <v>-35035</v>
      </c>
      <c r="AO23" s="574">
        <f t="shared" si="8"/>
        <v>-322</v>
      </c>
      <c r="AP23" s="574">
        <f t="shared" si="9"/>
        <v>95296</v>
      </c>
      <c r="AQ23" s="579"/>
    </row>
    <row r="24" spans="1:43" s="575" customFormat="1">
      <c r="A24" s="576" t="s">
        <v>33</v>
      </c>
      <c r="B24" s="577" t="str">
        <f>B68</f>
        <v>Y tế, dân số và gia đình</v>
      </c>
      <c r="C24" s="577"/>
      <c r="D24" s="576"/>
      <c r="E24" s="576"/>
      <c r="F24" s="574"/>
      <c r="G24" s="578"/>
      <c r="H24" s="574">
        <f t="shared" ref="H24:N24" si="41">H68</f>
        <v>171383</v>
      </c>
      <c r="I24" s="574">
        <f t="shared" ref="I24:J24" si="42">I68</f>
        <v>0</v>
      </c>
      <c r="J24" s="574">
        <f t="shared" si="42"/>
        <v>0</v>
      </c>
      <c r="K24" s="574">
        <f t="shared" si="41"/>
        <v>0</v>
      </c>
      <c r="L24" s="574">
        <f t="shared" si="41"/>
        <v>0</v>
      </c>
      <c r="M24" s="574">
        <f t="shared" si="41"/>
        <v>135500</v>
      </c>
      <c r="N24" s="574">
        <f t="shared" si="41"/>
        <v>18700</v>
      </c>
      <c r="O24" s="574">
        <f t="shared" ref="O24:AI24" si="43">O68</f>
        <v>0</v>
      </c>
      <c r="P24" s="574">
        <f t="shared" si="43"/>
        <v>18700</v>
      </c>
      <c r="Q24" s="574">
        <f t="shared" si="43"/>
        <v>0</v>
      </c>
      <c r="R24" s="574">
        <f t="shared" si="43"/>
        <v>0</v>
      </c>
      <c r="S24" s="574">
        <f t="shared" si="43"/>
        <v>0</v>
      </c>
      <c r="T24" s="574">
        <f t="shared" si="43"/>
        <v>271000</v>
      </c>
      <c r="U24" s="574">
        <f t="shared" si="43"/>
        <v>0</v>
      </c>
      <c r="V24" s="574">
        <f t="shared" si="43"/>
        <v>0</v>
      </c>
      <c r="W24" s="574">
        <f t="shared" si="43"/>
        <v>18700</v>
      </c>
      <c r="X24" s="574">
        <f t="shared" si="43"/>
        <v>18700</v>
      </c>
      <c r="Y24" s="574">
        <f t="shared" si="43"/>
        <v>0</v>
      </c>
      <c r="Z24" s="574">
        <f t="shared" si="43"/>
        <v>0</v>
      </c>
      <c r="AA24" s="574">
        <f t="shared" si="43"/>
        <v>0</v>
      </c>
      <c r="AB24" s="574">
        <f t="shared" si="43"/>
        <v>0</v>
      </c>
      <c r="AC24" s="574">
        <f t="shared" si="43"/>
        <v>0</v>
      </c>
      <c r="AD24" s="574">
        <f t="shared" si="43"/>
        <v>18700</v>
      </c>
      <c r="AE24" s="574">
        <f t="shared" si="43"/>
        <v>0</v>
      </c>
      <c r="AF24" s="574">
        <f t="shared" si="43"/>
        <v>18700</v>
      </c>
      <c r="AG24" s="574">
        <f t="shared" si="43"/>
        <v>0</v>
      </c>
      <c r="AH24" s="574">
        <f t="shared" si="43"/>
        <v>0</v>
      </c>
      <c r="AI24" s="574">
        <f t="shared" si="43"/>
        <v>0</v>
      </c>
      <c r="AJ24" s="574">
        <f t="shared" ref="AJ24" si="44">AJ68</f>
        <v>135500</v>
      </c>
      <c r="AK24" s="574"/>
      <c r="AL24" s="572">
        <f t="shared" si="5"/>
        <v>0</v>
      </c>
      <c r="AM24" s="574">
        <f t="shared" si="6"/>
        <v>0</v>
      </c>
      <c r="AN24" s="574">
        <f t="shared" si="7"/>
        <v>0</v>
      </c>
      <c r="AO24" s="574">
        <f t="shared" si="8"/>
        <v>0</v>
      </c>
      <c r="AP24" s="574">
        <f t="shared" si="9"/>
        <v>0</v>
      </c>
      <c r="AQ24" s="579"/>
    </row>
    <row r="25" spans="1:43" s="575" customFormat="1" ht="31.5">
      <c r="A25" s="576" t="s">
        <v>34</v>
      </c>
      <c r="B25" s="577" t="str">
        <f>B74</f>
        <v>Nông nghiệp, lâm nghiệp, thủy lợi và thủy sản</v>
      </c>
      <c r="C25" s="577"/>
      <c r="D25" s="576"/>
      <c r="E25" s="576"/>
      <c r="F25" s="574"/>
      <c r="G25" s="578"/>
      <c r="H25" s="574">
        <f t="shared" ref="H25:N25" si="45">H74</f>
        <v>1183202</v>
      </c>
      <c r="I25" s="574">
        <f t="shared" ref="I25:J25" si="46">I74</f>
        <v>40000</v>
      </c>
      <c r="J25" s="574">
        <f t="shared" si="46"/>
        <v>127000</v>
      </c>
      <c r="K25" s="574">
        <f t="shared" si="45"/>
        <v>0</v>
      </c>
      <c r="L25" s="574">
        <f t="shared" si="45"/>
        <v>0</v>
      </c>
      <c r="M25" s="574">
        <f t="shared" si="45"/>
        <v>519900</v>
      </c>
      <c r="N25" s="574">
        <f t="shared" si="45"/>
        <v>152500</v>
      </c>
      <c r="O25" s="574">
        <f t="shared" ref="O25:AI25" si="47">O74</f>
        <v>0</v>
      </c>
      <c r="P25" s="574">
        <f t="shared" si="47"/>
        <v>152500</v>
      </c>
      <c r="Q25" s="574">
        <f t="shared" si="47"/>
        <v>3000</v>
      </c>
      <c r="R25" s="574">
        <f t="shared" si="47"/>
        <v>3000</v>
      </c>
      <c r="S25" s="574">
        <f t="shared" si="47"/>
        <v>0</v>
      </c>
      <c r="T25" s="574">
        <f t="shared" si="47"/>
        <v>727400</v>
      </c>
      <c r="U25" s="574">
        <f t="shared" si="47"/>
        <v>0</v>
      </c>
      <c r="V25" s="574">
        <f t="shared" si="47"/>
        <v>0</v>
      </c>
      <c r="W25" s="574">
        <f t="shared" si="47"/>
        <v>21514</v>
      </c>
      <c r="X25" s="574">
        <f t="shared" si="47"/>
        <v>322</v>
      </c>
      <c r="Y25" s="574">
        <f t="shared" si="47"/>
        <v>322</v>
      </c>
      <c r="Z25" s="574">
        <f t="shared" si="47"/>
        <v>0</v>
      </c>
      <c r="AA25" s="574">
        <f t="shared" si="47"/>
        <v>0</v>
      </c>
      <c r="AB25" s="574">
        <f t="shared" si="47"/>
        <v>50170</v>
      </c>
      <c r="AC25" s="574">
        <f t="shared" si="47"/>
        <v>0</v>
      </c>
      <c r="AD25" s="574">
        <f t="shared" si="47"/>
        <v>183834</v>
      </c>
      <c r="AE25" s="574">
        <f t="shared" si="47"/>
        <v>0</v>
      </c>
      <c r="AF25" s="574">
        <f t="shared" si="47"/>
        <v>130986</v>
      </c>
      <c r="AG25" s="574">
        <f t="shared" si="47"/>
        <v>0</v>
      </c>
      <c r="AH25" s="574">
        <f t="shared" si="47"/>
        <v>2678</v>
      </c>
      <c r="AI25" s="574">
        <f t="shared" si="47"/>
        <v>50170</v>
      </c>
      <c r="AJ25" s="574">
        <f t="shared" ref="AJ25" si="48">AJ74</f>
        <v>437400</v>
      </c>
      <c r="AK25" s="574"/>
      <c r="AL25" s="572">
        <f t="shared" si="5"/>
        <v>28334</v>
      </c>
      <c r="AM25" s="574">
        <f t="shared" si="6"/>
        <v>0</v>
      </c>
      <c r="AN25" s="574">
        <f t="shared" si="7"/>
        <v>-21514</v>
      </c>
      <c r="AO25" s="574">
        <f t="shared" si="8"/>
        <v>-322</v>
      </c>
      <c r="AP25" s="574">
        <f t="shared" si="9"/>
        <v>50170</v>
      </c>
      <c r="AQ25" s="579"/>
    </row>
    <row r="26" spans="1:43" s="575" customFormat="1">
      <c r="A26" s="576" t="s">
        <v>238</v>
      </c>
      <c r="B26" s="577" t="str">
        <f>B84</f>
        <v>Giao thông</v>
      </c>
      <c r="C26" s="577"/>
      <c r="D26" s="576"/>
      <c r="E26" s="576"/>
      <c r="F26" s="574"/>
      <c r="G26" s="578"/>
      <c r="H26" s="574">
        <f t="shared" ref="H26:N26" si="49">H84</f>
        <v>2323508</v>
      </c>
      <c r="I26" s="574">
        <f t="shared" ref="I26:J26" si="50">I84</f>
        <v>0</v>
      </c>
      <c r="J26" s="574">
        <f t="shared" si="50"/>
        <v>169490</v>
      </c>
      <c r="K26" s="574">
        <f t="shared" si="49"/>
        <v>140000</v>
      </c>
      <c r="L26" s="574">
        <f t="shared" si="49"/>
        <v>0</v>
      </c>
      <c r="M26" s="574">
        <f t="shared" si="49"/>
        <v>2049500</v>
      </c>
      <c r="N26" s="574">
        <f t="shared" si="49"/>
        <v>846000</v>
      </c>
      <c r="O26" s="574">
        <f t="shared" ref="O26:AI26" si="51">O84</f>
        <v>200000</v>
      </c>
      <c r="P26" s="574">
        <f t="shared" si="51"/>
        <v>646000</v>
      </c>
      <c r="Q26" s="574">
        <f t="shared" si="51"/>
        <v>0</v>
      </c>
      <c r="R26" s="574">
        <f t="shared" si="51"/>
        <v>0</v>
      </c>
      <c r="S26" s="574">
        <f t="shared" si="51"/>
        <v>0</v>
      </c>
      <c r="T26" s="574">
        <f t="shared" si="51"/>
        <v>1209500</v>
      </c>
      <c r="U26" s="574">
        <f t="shared" si="51"/>
        <v>0</v>
      </c>
      <c r="V26" s="574">
        <f t="shared" si="51"/>
        <v>0</v>
      </c>
      <c r="W26" s="574">
        <f t="shared" si="51"/>
        <v>65882</v>
      </c>
      <c r="X26" s="574">
        <f t="shared" si="51"/>
        <v>38000</v>
      </c>
      <c r="Y26" s="574">
        <f t="shared" si="51"/>
        <v>0</v>
      </c>
      <c r="Z26" s="574">
        <f t="shared" si="51"/>
        <v>0</v>
      </c>
      <c r="AA26" s="574">
        <f t="shared" si="51"/>
        <v>0</v>
      </c>
      <c r="AB26" s="574">
        <f t="shared" si="51"/>
        <v>45126</v>
      </c>
      <c r="AC26" s="574">
        <f t="shared" si="51"/>
        <v>0</v>
      </c>
      <c r="AD26" s="574">
        <f t="shared" si="51"/>
        <v>863244</v>
      </c>
      <c r="AE26" s="574">
        <f t="shared" si="51"/>
        <v>200000</v>
      </c>
      <c r="AF26" s="574">
        <f t="shared" si="51"/>
        <v>618118</v>
      </c>
      <c r="AG26" s="574">
        <f t="shared" si="51"/>
        <v>0</v>
      </c>
      <c r="AH26" s="574">
        <f t="shared" si="51"/>
        <v>0</v>
      </c>
      <c r="AI26" s="574">
        <f t="shared" si="51"/>
        <v>45126</v>
      </c>
      <c r="AJ26" s="574">
        <f t="shared" ref="AJ26" si="52">AJ84</f>
        <v>1200000</v>
      </c>
      <c r="AK26" s="574"/>
      <c r="AL26" s="572">
        <f t="shared" si="5"/>
        <v>17244</v>
      </c>
      <c r="AM26" s="574">
        <f t="shared" si="6"/>
        <v>0</v>
      </c>
      <c r="AN26" s="574">
        <f t="shared" si="7"/>
        <v>-27882</v>
      </c>
      <c r="AO26" s="574">
        <f t="shared" si="8"/>
        <v>0</v>
      </c>
      <c r="AP26" s="574">
        <f t="shared" si="9"/>
        <v>45126</v>
      </c>
      <c r="AQ26" s="579"/>
    </row>
    <row r="27" spans="1:43" s="575" customFormat="1" ht="31.5">
      <c r="A27" s="576" t="s">
        <v>329</v>
      </c>
      <c r="B27" s="577" t="str">
        <f>B95</f>
        <v>Công trình công cộng tại các đô thị, hạ tầng kỹ thuật khu đô thị mới</v>
      </c>
      <c r="C27" s="577"/>
      <c r="D27" s="576"/>
      <c r="E27" s="576"/>
      <c r="F27" s="574"/>
      <c r="G27" s="578"/>
      <c r="H27" s="574">
        <f t="shared" ref="H27:N27" si="53">H95</f>
        <v>588120</v>
      </c>
      <c r="I27" s="574">
        <f t="shared" ref="I27:J27" si="54">I95</f>
        <v>0</v>
      </c>
      <c r="J27" s="574">
        <f t="shared" si="54"/>
        <v>0</v>
      </c>
      <c r="K27" s="574">
        <f t="shared" si="53"/>
        <v>0</v>
      </c>
      <c r="L27" s="574">
        <f t="shared" si="53"/>
        <v>0</v>
      </c>
      <c r="M27" s="574">
        <f t="shared" si="53"/>
        <v>157300</v>
      </c>
      <c r="N27" s="574">
        <f t="shared" si="53"/>
        <v>264000</v>
      </c>
      <c r="O27" s="574">
        <f t="shared" ref="O27:AI27" si="55">O95</f>
        <v>264000</v>
      </c>
      <c r="P27" s="574">
        <f t="shared" si="55"/>
        <v>0</v>
      </c>
      <c r="Q27" s="574">
        <f t="shared" si="55"/>
        <v>0</v>
      </c>
      <c r="R27" s="574">
        <f t="shared" si="55"/>
        <v>0</v>
      </c>
      <c r="S27" s="574">
        <f t="shared" si="55"/>
        <v>0</v>
      </c>
      <c r="T27" s="574">
        <f t="shared" si="55"/>
        <v>122100</v>
      </c>
      <c r="U27" s="574">
        <f t="shared" si="55"/>
        <v>87000</v>
      </c>
      <c r="V27" s="574">
        <f t="shared" si="55"/>
        <v>87000</v>
      </c>
      <c r="W27" s="574">
        <f t="shared" si="55"/>
        <v>0</v>
      </c>
      <c r="X27" s="574">
        <f t="shared" si="55"/>
        <v>0</v>
      </c>
      <c r="Y27" s="574">
        <f t="shared" si="55"/>
        <v>0</v>
      </c>
      <c r="Z27" s="574">
        <f t="shared" si="55"/>
        <v>0</v>
      </c>
      <c r="AA27" s="574">
        <f t="shared" si="55"/>
        <v>0</v>
      </c>
      <c r="AB27" s="574">
        <f t="shared" si="55"/>
        <v>0</v>
      </c>
      <c r="AC27" s="574">
        <f t="shared" si="55"/>
        <v>0</v>
      </c>
      <c r="AD27" s="574">
        <f t="shared" si="55"/>
        <v>264000</v>
      </c>
      <c r="AE27" s="574">
        <f t="shared" si="55"/>
        <v>264000</v>
      </c>
      <c r="AF27" s="574">
        <f t="shared" si="55"/>
        <v>0</v>
      </c>
      <c r="AG27" s="574">
        <f t="shared" si="55"/>
        <v>0</v>
      </c>
      <c r="AH27" s="574">
        <f t="shared" si="55"/>
        <v>0</v>
      </c>
      <c r="AI27" s="574">
        <f t="shared" si="55"/>
        <v>0</v>
      </c>
      <c r="AJ27" s="574">
        <f t="shared" ref="AJ27" si="56">AJ95</f>
        <v>122100</v>
      </c>
      <c r="AK27" s="574"/>
      <c r="AL27" s="572">
        <f t="shared" si="5"/>
        <v>0</v>
      </c>
      <c r="AM27" s="574">
        <f t="shared" si="6"/>
        <v>0</v>
      </c>
      <c r="AN27" s="574">
        <f t="shared" si="7"/>
        <v>0</v>
      </c>
      <c r="AO27" s="574">
        <f t="shared" si="8"/>
        <v>0</v>
      </c>
      <c r="AP27" s="574">
        <f t="shared" si="9"/>
        <v>0</v>
      </c>
      <c r="AQ27" s="579"/>
    </row>
    <row r="28" spans="1:43" s="575" customFormat="1">
      <c r="A28" s="576">
        <v>6</v>
      </c>
      <c r="B28" s="577" t="str">
        <f>B122</f>
        <v>Thanh toán chi phí tất toán công trình</v>
      </c>
      <c r="C28" s="577"/>
      <c r="D28" s="576"/>
      <c r="E28" s="576"/>
      <c r="F28" s="574"/>
      <c r="G28" s="578"/>
      <c r="H28" s="574">
        <f>H122</f>
        <v>100000</v>
      </c>
      <c r="I28" s="574">
        <f t="shared" ref="I28:AI28" si="57">I122</f>
        <v>0</v>
      </c>
      <c r="J28" s="574">
        <f t="shared" si="57"/>
        <v>0</v>
      </c>
      <c r="K28" s="574">
        <f t="shared" si="57"/>
        <v>0</v>
      </c>
      <c r="L28" s="574">
        <f t="shared" si="57"/>
        <v>0</v>
      </c>
      <c r="M28" s="574">
        <f t="shared" si="57"/>
        <v>0</v>
      </c>
      <c r="N28" s="574">
        <f t="shared" si="57"/>
        <v>100000</v>
      </c>
      <c r="O28" s="574">
        <f t="shared" si="57"/>
        <v>50000</v>
      </c>
      <c r="P28" s="574">
        <f t="shared" si="57"/>
        <v>50000</v>
      </c>
      <c r="Q28" s="574">
        <f t="shared" si="57"/>
        <v>0</v>
      </c>
      <c r="R28" s="574">
        <f t="shared" si="57"/>
        <v>0</v>
      </c>
      <c r="S28" s="574">
        <f t="shared" si="57"/>
        <v>0</v>
      </c>
      <c r="T28" s="574">
        <f t="shared" si="57"/>
        <v>0</v>
      </c>
      <c r="U28" s="574">
        <f t="shared" si="57"/>
        <v>0</v>
      </c>
      <c r="V28" s="574">
        <f t="shared" si="57"/>
        <v>0</v>
      </c>
      <c r="W28" s="574">
        <f t="shared" si="57"/>
        <v>0</v>
      </c>
      <c r="X28" s="574">
        <f t="shared" si="57"/>
        <v>0</v>
      </c>
      <c r="Y28" s="574">
        <f t="shared" si="57"/>
        <v>0</v>
      </c>
      <c r="Z28" s="574">
        <f t="shared" si="57"/>
        <v>0</v>
      </c>
      <c r="AA28" s="574">
        <f t="shared" si="57"/>
        <v>0</v>
      </c>
      <c r="AB28" s="574">
        <f t="shared" si="57"/>
        <v>0</v>
      </c>
      <c r="AC28" s="574">
        <f t="shared" si="57"/>
        <v>0</v>
      </c>
      <c r="AD28" s="574">
        <f t="shared" si="57"/>
        <v>112642</v>
      </c>
      <c r="AE28" s="574">
        <f t="shared" si="57"/>
        <v>50000</v>
      </c>
      <c r="AF28" s="574">
        <f t="shared" si="57"/>
        <v>50000</v>
      </c>
      <c r="AG28" s="574">
        <f t="shared" si="57"/>
        <v>0</v>
      </c>
      <c r="AH28" s="574">
        <f t="shared" si="57"/>
        <v>12642</v>
      </c>
      <c r="AI28" s="574">
        <f t="shared" si="57"/>
        <v>0</v>
      </c>
      <c r="AJ28" s="574"/>
      <c r="AK28" s="574"/>
      <c r="AL28" s="572">
        <f t="shared" si="5"/>
        <v>12642</v>
      </c>
      <c r="AM28" s="574">
        <f t="shared" si="6"/>
        <v>0</v>
      </c>
      <c r="AN28" s="574">
        <f t="shared" si="7"/>
        <v>0</v>
      </c>
      <c r="AO28" s="574">
        <f t="shared" si="8"/>
        <v>12642</v>
      </c>
      <c r="AP28" s="574">
        <f t="shared" si="9"/>
        <v>0</v>
      </c>
      <c r="AQ28" s="579"/>
    </row>
    <row r="29" spans="1:43" s="584" customFormat="1">
      <c r="A29" s="580"/>
      <c r="B29" s="581" t="s">
        <v>35</v>
      </c>
      <c r="C29" s="581"/>
      <c r="D29" s="580"/>
      <c r="E29" s="580"/>
      <c r="F29" s="580"/>
      <c r="G29" s="580"/>
      <c r="H29" s="582"/>
      <c r="I29" s="580"/>
      <c r="J29" s="580"/>
      <c r="K29" s="580"/>
      <c r="L29" s="580"/>
      <c r="M29" s="580"/>
      <c r="N29" s="580"/>
      <c r="O29" s="580"/>
      <c r="P29" s="580"/>
      <c r="Q29" s="580"/>
      <c r="R29" s="580"/>
      <c r="S29" s="580"/>
      <c r="T29" s="580"/>
      <c r="U29" s="580"/>
      <c r="V29" s="580"/>
      <c r="W29" s="580"/>
      <c r="X29" s="580"/>
      <c r="Y29" s="580"/>
      <c r="Z29" s="580"/>
      <c r="AA29" s="580"/>
      <c r="AB29" s="580"/>
      <c r="AC29" s="580"/>
      <c r="AD29" s="580"/>
      <c r="AE29" s="580"/>
      <c r="AF29" s="580"/>
      <c r="AG29" s="580"/>
      <c r="AH29" s="580"/>
      <c r="AI29" s="580"/>
      <c r="AJ29" s="580"/>
      <c r="AK29" s="580"/>
      <c r="AL29" s="572">
        <f t="shared" si="5"/>
        <v>0</v>
      </c>
      <c r="AM29" s="582">
        <f t="shared" si="6"/>
        <v>0</v>
      </c>
      <c r="AN29" s="582">
        <f t="shared" si="7"/>
        <v>0</v>
      </c>
      <c r="AO29" s="582">
        <f t="shared" si="8"/>
        <v>0</v>
      </c>
      <c r="AP29" s="582">
        <f t="shared" si="9"/>
        <v>0</v>
      </c>
      <c r="AQ29" s="583"/>
    </row>
    <row r="30" spans="1:43" s="584" customFormat="1" hidden="1">
      <c r="A30" s="580" t="s">
        <v>36</v>
      </c>
      <c r="B30" s="585" t="s">
        <v>31</v>
      </c>
      <c r="C30" s="585"/>
      <c r="D30" s="586"/>
      <c r="E30" s="586"/>
      <c r="F30" s="580"/>
      <c r="G30" s="587"/>
      <c r="H30" s="582" t="e">
        <f>H31</f>
        <v>#REF!</v>
      </c>
      <c r="I30" s="582" t="e">
        <f t="shared" ref="I30:T30" si="58">I31</f>
        <v>#REF!</v>
      </c>
      <c r="J30" s="582" t="e">
        <f t="shared" si="58"/>
        <v>#REF!</v>
      </c>
      <c r="K30" s="582" t="e">
        <f t="shared" si="58"/>
        <v>#REF!</v>
      </c>
      <c r="L30" s="582" t="e">
        <f t="shared" si="58"/>
        <v>#REF!</v>
      </c>
      <c r="M30" s="582" t="e">
        <f t="shared" si="58"/>
        <v>#REF!</v>
      </c>
      <c r="N30" s="582" t="e">
        <f t="shared" si="58"/>
        <v>#REF!</v>
      </c>
      <c r="O30" s="582"/>
      <c r="P30" s="582"/>
      <c r="Q30" s="582"/>
      <c r="R30" s="582" t="e">
        <f t="shared" si="58"/>
        <v>#REF!</v>
      </c>
      <c r="S30" s="582"/>
      <c r="T30" s="582" t="e">
        <f t="shared" si="58"/>
        <v>#REF!</v>
      </c>
      <c r="U30" s="582"/>
      <c r="V30" s="582"/>
      <c r="W30" s="582"/>
      <c r="X30" s="582"/>
      <c r="Y30" s="582"/>
      <c r="Z30" s="582"/>
      <c r="AA30" s="582"/>
      <c r="AB30" s="582"/>
      <c r="AC30" s="582"/>
      <c r="AD30" s="582"/>
      <c r="AE30" s="582"/>
      <c r="AF30" s="582"/>
      <c r="AG30" s="582"/>
      <c r="AH30" s="582"/>
      <c r="AI30" s="582"/>
      <c r="AJ30" s="582"/>
      <c r="AK30" s="582"/>
      <c r="AL30" s="572" t="e">
        <f t="shared" si="5"/>
        <v>#REF!</v>
      </c>
      <c r="AM30" s="582">
        <f t="shared" si="6"/>
        <v>0</v>
      </c>
      <c r="AN30" s="582">
        <f t="shared" si="7"/>
        <v>0</v>
      </c>
      <c r="AO30" s="582" t="e">
        <f t="shared" si="8"/>
        <v>#REF!</v>
      </c>
      <c r="AP30" s="582">
        <f t="shared" si="9"/>
        <v>0</v>
      </c>
      <c r="AQ30" s="583"/>
    </row>
    <row r="31" spans="1:43" s="584" customFormat="1" hidden="1">
      <c r="A31" s="580" t="s">
        <v>6</v>
      </c>
      <c r="B31" s="585" t="s">
        <v>23</v>
      </c>
      <c r="C31" s="585"/>
      <c r="D31" s="586"/>
      <c r="E31" s="586"/>
      <c r="F31" s="586"/>
      <c r="G31" s="587"/>
      <c r="H31" s="582" t="e">
        <f>H32+#REF!+#REF!+#REF!</f>
        <v>#REF!</v>
      </c>
      <c r="I31" s="587" t="e">
        <f>I32+#REF!+#REF!+#REF!</f>
        <v>#REF!</v>
      </c>
      <c r="J31" s="587" t="e">
        <f>J32+#REF!+#REF!+#REF!</f>
        <v>#REF!</v>
      </c>
      <c r="K31" s="587" t="e">
        <f>K32+#REF!+#REF!+#REF!</f>
        <v>#REF!</v>
      </c>
      <c r="L31" s="587" t="e">
        <f>L32+#REF!+#REF!+#REF!</f>
        <v>#REF!</v>
      </c>
      <c r="M31" s="587" t="e">
        <f>M32+#REF!+#REF!+#REF!</f>
        <v>#REF!</v>
      </c>
      <c r="N31" s="587" t="e">
        <f>N32+#REF!+#REF!+#REF!</f>
        <v>#REF!</v>
      </c>
      <c r="O31" s="587"/>
      <c r="P31" s="587"/>
      <c r="Q31" s="587"/>
      <c r="R31" s="587" t="e">
        <f>R32+#REF!+#REF!+#REF!</f>
        <v>#REF!</v>
      </c>
      <c r="S31" s="587"/>
      <c r="T31" s="587" t="e">
        <f>T32+#REF!+#REF!+#REF!</f>
        <v>#REF!</v>
      </c>
      <c r="U31" s="587"/>
      <c r="V31" s="587"/>
      <c r="W31" s="587"/>
      <c r="X31" s="587"/>
      <c r="Y31" s="587"/>
      <c r="Z31" s="587"/>
      <c r="AA31" s="587"/>
      <c r="AB31" s="587"/>
      <c r="AC31" s="587"/>
      <c r="AD31" s="587"/>
      <c r="AE31" s="587"/>
      <c r="AF31" s="587"/>
      <c r="AG31" s="587"/>
      <c r="AH31" s="587"/>
      <c r="AI31" s="587"/>
      <c r="AJ31" s="587"/>
      <c r="AK31" s="587"/>
      <c r="AL31" s="572" t="e">
        <f t="shared" si="5"/>
        <v>#REF!</v>
      </c>
      <c r="AM31" s="582">
        <f t="shared" si="6"/>
        <v>0</v>
      </c>
      <c r="AN31" s="582">
        <f t="shared" si="7"/>
        <v>0</v>
      </c>
      <c r="AO31" s="582" t="e">
        <f t="shared" si="8"/>
        <v>#REF!</v>
      </c>
      <c r="AP31" s="582">
        <f t="shared" si="9"/>
        <v>0</v>
      </c>
      <c r="AQ31" s="587"/>
    </row>
    <row r="32" spans="1:43" s="575" customFormat="1" ht="31.5">
      <c r="A32" s="568" t="s">
        <v>7</v>
      </c>
      <c r="B32" s="588" t="s">
        <v>230</v>
      </c>
      <c r="C32" s="588"/>
      <c r="D32" s="589"/>
      <c r="E32" s="589"/>
      <c r="F32" s="589"/>
      <c r="G32" s="589"/>
      <c r="H32" s="572">
        <f t="shared" ref="H32:AJ33" si="59">H33</f>
        <v>106997</v>
      </c>
      <c r="I32" s="572">
        <f t="shared" si="59"/>
        <v>0</v>
      </c>
      <c r="J32" s="572">
        <f t="shared" si="59"/>
        <v>0</v>
      </c>
      <c r="K32" s="572">
        <f t="shared" si="59"/>
        <v>0</v>
      </c>
      <c r="L32" s="572">
        <f t="shared" si="59"/>
        <v>0</v>
      </c>
      <c r="M32" s="572">
        <f t="shared" si="59"/>
        <v>0</v>
      </c>
      <c r="N32" s="572">
        <f t="shared" si="59"/>
        <v>0</v>
      </c>
      <c r="O32" s="572">
        <f t="shared" si="59"/>
        <v>0</v>
      </c>
      <c r="P32" s="572">
        <f t="shared" si="59"/>
        <v>0</v>
      </c>
      <c r="Q32" s="572">
        <f t="shared" si="59"/>
        <v>106000</v>
      </c>
      <c r="R32" s="572">
        <f t="shared" si="59"/>
        <v>0</v>
      </c>
      <c r="S32" s="572">
        <f t="shared" si="59"/>
        <v>106000</v>
      </c>
      <c r="T32" s="572">
        <f t="shared" si="59"/>
        <v>0</v>
      </c>
      <c r="U32" s="572">
        <f t="shared" si="59"/>
        <v>0</v>
      </c>
      <c r="V32" s="572">
        <f t="shared" si="59"/>
        <v>0</v>
      </c>
      <c r="W32" s="572">
        <f t="shared" si="59"/>
        <v>0</v>
      </c>
      <c r="X32" s="572">
        <f t="shared" si="59"/>
        <v>87200</v>
      </c>
      <c r="Y32" s="572">
        <f t="shared" si="59"/>
        <v>0</v>
      </c>
      <c r="Z32" s="572">
        <f t="shared" si="59"/>
        <v>0</v>
      </c>
      <c r="AA32" s="572">
        <f t="shared" si="59"/>
        <v>87200</v>
      </c>
      <c r="AB32" s="572">
        <f t="shared" si="59"/>
        <v>0</v>
      </c>
      <c r="AC32" s="572">
        <f t="shared" si="59"/>
        <v>106000</v>
      </c>
      <c r="AD32" s="572">
        <f t="shared" si="59"/>
        <v>106000</v>
      </c>
      <c r="AE32" s="572">
        <f t="shared" si="59"/>
        <v>0</v>
      </c>
      <c r="AF32" s="572">
        <f t="shared" si="59"/>
        <v>87200</v>
      </c>
      <c r="AG32" s="572">
        <f t="shared" si="59"/>
        <v>0</v>
      </c>
      <c r="AH32" s="572">
        <f t="shared" si="59"/>
        <v>0</v>
      </c>
      <c r="AI32" s="572">
        <f t="shared" si="59"/>
        <v>18800</v>
      </c>
      <c r="AJ32" s="573" t="e">
        <f t="shared" si="59"/>
        <v>#REF!</v>
      </c>
      <c r="AK32" s="573"/>
      <c r="AL32" s="572">
        <f t="shared" si="5"/>
        <v>0</v>
      </c>
      <c r="AM32" s="572">
        <f t="shared" si="6"/>
        <v>0</v>
      </c>
      <c r="AN32" s="572">
        <f t="shared" si="7"/>
        <v>87200</v>
      </c>
      <c r="AO32" s="572">
        <f t="shared" si="8"/>
        <v>0</v>
      </c>
      <c r="AP32" s="572">
        <f t="shared" si="9"/>
        <v>-87200</v>
      </c>
      <c r="AQ32" s="579"/>
    </row>
    <row r="33" spans="1:43" s="584" customFormat="1" ht="31.5">
      <c r="A33" s="580"/>
      <c r="B33" s="590" t="s">
        <v>30</v>
      </c>
      <c r="C33" s="590"/>
      <c r="D33" s="586"/>
      <c r="E33" s="586"/>
      <c r="F33" s="586"/>
      <c r="G33" s="586"/>
      <c r="H33" s="582">
        <f>H34</f>
        <v>106997</v>
      </c>
      <c r="I33" s="582">
        <f t="shared" si="59"/>
        <v>0</v>
      </c>
      <c r="J33" s="582">
        <f t="shared" si="59"/>
        <v>0</v>
      </c>
      <c r="K33" s="582">
        <f t="shared" si="59"/>
        <v>0</v>
      </c>
      <c r="L33" s="582">
        <f t="shared" si="59"/>
        <v>0</v>
      </c>
      <c r="M33" s="582">
        <f t="shared" si="59"/>
        <v>0</v>
      </c>
      <c r="N33" s="582">
        <f t="shared" si="59"/>
        <v>0</v>
      </c>
      <c r="O33" s="582">
        <f t="shared" si="59"/>
        <v>0</v>
      </c>
      <c r="P33" s="582">
        <f t="shared" si="59"/>
        <v>0</v>
      </c>
      <c r="Q33" s="582">
        <f t="shared" si="59"/>
        <v>106000</v>
      </c>
      <c r="R33" s="582">
        <f t="shared" si="59"/>
        <v>0</v>
      </c>
      <c r="S33" s="582">
        <f t="shared" si="59"/>
        <v>106000</v>
      </c>
      <c r="T33" s="582">
        <f t="shared" si="59"/>
        <v>0</v>
      </c>
      <c r="U33" s="582">
        <f t="shared" si="59"/>
        <v>0</v>
      </c>
      <c r="V33" s="582">
        <f t="shared" si="59"/>
        <v>0</v>
      </c>
      <c r="W33" s="582">
        <f t="shared" si="59"/>
        <v>0</v>
      </c>
      <c r="X33" s="582">
        <f t="shared" si="59"/>
        <v>87200</v>
      </c>
      <c r="Y33" s="582">
        <f t="shared" si="59"/>
        <v>0</v>
      </c>
      <c r="Z33" s="582">
        <f t="shared" si="59"/>
        <v>0</v>
      </c>
      <c r="AA33" s="582">
        <f t="shared" si="59"/>
        <v>87200</v>
      </c>
      <c r="AB33" s="582">
        <f t="shared" si="59"/>
        <v>0</v>
      </c>
      <c r="AC33" s="582">
        <f t="shared" si="59"/>
        <v>106000</v>
      </c>
      <c r="AD33" s="582">
        <f t="shared" si="59"/>
        <v>106000</v>
      </c>
      <c r="AE33" s="582">
        <f t="shared" si="59"/>
        <v>0</v>
      </c>
      <c r="AF33" s="582">
        <f t="shared" si="59"/>
        <v>87200</v>
      </c>
      <c r="AG33" s="582">
        <f t="shared" si="59"/>
        <v>0</v>
      </c>
      <c r="AH33" s="582">
        <f t="shared" si="59"/>
        <v>0</v>
      </c>
      <c r="AI33" s="582">
        <f t="shared" si="59"/>
        <v>18800</v>
      </c>
      <c r="AJ33" s="587" t="e">
        <f>#REF!+AJ34</f>
        <v>#REF!</v>
      </c>
      <c r="AK33" s="587"/>
      <c r="AL33" s="572">
        <f t="shared" si="5"/>
        <v>0</v>
      </c>
      <c r="AM33" s="582">
        <f t="shared" si="6"/>
        <v>0</v>
      </c>
      <c r="AN33" s="582">
        <f t="shared" si="7"/>
        <v>87200</v>
      </c>
      <c r="AO33" s="582">
        <f t="shared" si="8"/>
        <v>0</v>
      </c>
      <c r="AP33" s="582">
        <f t="shared" si="9"/>
        <v>-87200</v>
      </c>
      <c r="AQ33" s="583"/>
    </row>
    <row r="34" spans="1:43" s="584" customFormat="1">
      <c r="A34" s="580"/>
      <c r="B34" s="591" t="s">
        <v>29</v>
      </c>
      <c r="C34" s="591"/>
      <c r="D34" s="586"/>
      <c r="E34" s="586"/>
      <c r="F34" s="586"/>
      <c r="G34" s="586"/>
      <c r="H34" s="582">
        <f t="shared" ref="H34:AJ34" si="60">SUM(H35:H37)</f>
        <v>106997</v>
      </c>
      <c r="I34" s="582">
        <f t="shared" ref="I34:AI34" si="61">SUM(I35:I37)</f>
        <v>0</v>
      </c>
      <c r="J34" s="582">
        <f t="shared" si="61"/>
        <v>0</v>
      </c>
      <c r="K34" s="582">
        <f t="shared" si="61"/>
        <v>0</v>
      </c>
      <c r="L34" s="582">
        <f t="shared" si="61"/>
        <v>0</v>
      </c>
      <c r="M34" s="582">
        <f t="shared" si="61"/>
        <v>0</v>
      </c>
      <c r="N34" s="582">
        <f t="shared" si="61"/>
        <v>0</v>
      </c>
      <c r="O34" s="582">
        <f t="shared" si="61"/>
        <v>0</v>
      </c>
      <c r="P34" s="582">
        <f t="shared" si="61"/>
        <v>0</v>
      </c>
      <c r="Q34" s="582">
        <f t="shared" si="61"/>
        <v>106000</v>
      </c>
      <c r="R34" s="582">
        <f t="shared" si="61"/>
        <v>0</v>
      </c>
      <c r="S34" s="582">
        <f t="shared" si="61"/>
        <v>106000</v>
      </c>
      <c r="T34" s="582">
        <f t="shared" si="61"/>
        <v>0</v>
      </c>
      <c r="U34" s="582">
        <f t="shared" si="61"/>
        <v>0</v>
      </c>
      <c r="V34" s="582">
        <f t="shared" si="61"/>
        <v>0</v>
      </c>
      <c r="W34" s="582">
        <f t="shared" si="61"/>
        <v>0</v>
      </c>
      <c r="X34" s="582">
        <f t="shared" si="61"/>
        <v>87200</v>
      </c>
      <c r="Y34" s="582">
        <f t="shared" si="61"/>
        <v>0</v>
      </c>
      <c r="Z34" s="582">
        <f t="shared" si="61"/>
        <v>0</v>
      </c>
      <c r="AA34" s="582">
        <f t="shared" si="61"/>
        <v>87200</v>
      </c>
      <c r="AB34" s="582">
        <f t="shared" si="61"/>
        <v>0</v>
      </c>
      <c r="AC34" s="582">
        <f t="shared" si="61"/>
        <v>106000</v>
      </c>
      <c r="AD34" s="582">
        <f t="shared" si="61"/>
        <v>106000</v>
      </c>
      <c r="AE34" s="582">
        <f t="shared" si="61"/>
        <v>0</v>
      </c>
      <c r="AF34" s="582">
        <f t="shared" si="61"/>
        <v>87200</v>
      </c>
      <c r="AG34" s="582">
        <f t="shared" si="61"/>
        <v>0</v>
      </c>
      <c r="AH34" s="582">
        <f t="shared" si="61"/>
        <v>0</v>
      </c>
      <c r="AI34" s="582">
        <f t="shared" si="61"/>
        <v>18800</v>
      </c>
      <c r="AJ34" s="582">
        <f t="shared" si="60"/>
        <v>0</v>
      </c>
      <c r="AK34" s="582"/>
      <c r="AL34" s="572">
        <f t="shared" si="5"/>
        <v>0</v>
      </c>
      <c r="AM34" s="582">
        <f t="shared" si="6"/>
        <v>0</v>
      </c>
      <c r="AN34" s="582">
        <f t="shared" si="7"/>
        <v>87200</v>
      </c>
      <c r="AO34" s="582">
        <f t="shared" si="8"/>
        <v>0</v>
      </c>
      <c r="AP34" s="582">
        <f t="shared" si="9"/>
        <v>-87200</v>
      </c>
      <c r="AQ34" s="583"/>
    </row>
    <row r="35" spans="1:43" s="584" customFormat="1" ht="114.75" customHeight="1">
      <c r="A35" s="576">
        <v>1</v>
      </c>
      <c r="B35" s="592" t="s">
        <v>281</v>
      </c>
      <c r="C35" s="592">
        <v>1</v>
      </c>
      <c r="D35" s="341" t="s">
        <v>284</v>
      </c>
      <c r="E35" s="341" t="s">
        <v>285</v>
      </c>
      <c r="F35" s="341" t="s">
        <v>223</v>
      </c>
      <c r="G35" s="341" t="s">
        <v>286</v>
      </c>
      <c r="H35" s="593">
        <v>31203</v>
      </c>
      <c r="I35" s="582"/>
      <c r="J35" s="582">
        <v>0</v>
      </c>
      <c r="K35" s="582"/>
      <c r="L35" s="582"/>
      <c r="M35" s="574">
        <f t="shared" ref="M35:M37" si="62">N35+T35</f>
        <v>0</v>
      </c>
      <c r="N35" s="574">
        <f>O35+P35</f>
        <v>0</v>
      </c>
      <c r="O35" s="574"/>
      <c r="P35" s="574"/>
      <c r="Q35" s="574">
        <f>R35+S35</f>
        <v>31000</v>
      </c>
      <c r="R35" s="582"/>
      <c r="S35" s="594">
        <v>31000</v>
      </c>
      <c r="T35" s="582"/>
      <c r="U35" s="582"/>
      <c r="V35" s="582"/>
      <c r="W35" s="582"/>
      <c r="X35" s="574">
        <f>AA35</f>
        <v>25500</v>
      </c>
      <c r="Y35" s="582"/>
      <c r="Z35" s="582"/>
      <c r="AA35" s="574">
        <f>S35-5500</f>
        <v>25500</v>
      </c>
      <c r="AB35" s="582"/>
      <c r="AC35" s="574">
        <f t="shared" ref="AC35:AC37" si="63">AD35+AJ35</f>
        <v>31000</v>
      </c>
      <c r="AD35" s="574">
        <f t="shared" ref="AD35:AD37" si="64">AE35+AF35+AH35+AI35</f>
        <v>31000</v>
      </c>
      <c r="AE35" s="574">
        <f>O35+V35-U35</f>
        <v>0</v>
      </c>
      <c r="AF35" s="574">
        <v>25500</v>
      </c>
      <c r="AG35" s="574"/>
      <c r="AH35" s="574">
        <v>0</v>
      </c>
      <c r="AI35" s="574">
        <v>5500</v>
      </c>
      <c r="AJ35" s="574">
        <f>T35</f>
        <v>0</v>
      </c>
      <c r="AK35" s="582"/>
      <c r="AL35" s="572">
        <f t="shared" si="5"/>
        <v>0</v>
      </c>
      <c r="AM35" s="574">
        <f t="shared" si="6"/>
        <v>0</v>
      </c>
      <c r="AN35" s="574">
        <f t="shared" si="7"/>
        <v>25500</v>
      </c>
      <c r="AO35" s="574">
        <f t="shared" si="8"/>
        <v>0</v>
      </c>
      <c r="AP35" s="574">
        <f t="shared" si="9"/>
        <v>-25500</v>
      </c>
      <c r="AQ35" s="8" t="s">
        <v>560</v>
      </c>
    </row>
    <row r="36" spans="1:43" s="584" customFormat="1" ht="115.5" customHeight="1">
      <c r="A36" s="576">
        <v>2</v>
      </c>
      <c r="B36" s="592" t="s">
        <v>282</v>
      </c>
      <c r="C36" s="592">
        <v>1</v>
      </c>
      <c r="D36" s="341" t="s">
        <v>284</v>
      </c>
      <c r="E36" s="341" t="s">
        <v>285</v>
      </c>
      <c r="F36" s="341" t="s">
        <v>223</v>
      </c>
      <c r="G36" s="341" t="s">
        <v>287</v>
      </c>
      <c r="H36" s="593">
        <v>36934</v>
      </c>
      <c r="I36" s="582"/>
      <c r="J36" s="582">
        <v>0</v>
      </c>
      <c r="K36" s="582"/>
      <c r="L36" s="582"/>
      <c r="M36" s="574">
        <f t="shared" si="62"/>
        <v>0</v>
      </c>
      <c r="N36" s="574">
        <f>O36+P36</f>
        <v>0</v>
      </c>
      <c r="O36" s="574"/>
      <c r="P36" s="574"/>
      <c r="Q36" s="574">
        <f>R36+S36</f>
        <v>36500</v>
      </c>
      <c r="R36" s="582"/>
      <c r="S36" s="594">
        <v>36500</v>
      </c>
      <c r="T36" s="582"/>
      <c r="U36" s="582"/>
      <c r="V36" s="582"/>
      <c r="W36" s="582"/>
      <c r="X36" s="574">
        <f>AA36</f>
        <v>30000</v>
      </c>
      <c r="Y36" s="582"/>
      <c r="Z36" s="582"/>
      <c r="AA36" s="574">
        <f>S36-6500</f>
        <v>30000</v>
      </c>
      <c r="AB36" s="582"/>
      <c r="AC36" s="574">
        <f t="shared" si="63"/>
        <v>36500</v>
      </c>
      <c r="AD36" s="574">
        <f t="shared" si="64"/>
        <v>36500</v>
      </c>
      <c r="AE36" s="574">
        <f>O36+V36-U36</f>
        <v>0</v>
      </c>
      <c r="AF36" s="574">
        <v>30000</v>
      </c>
      <c r="AG36" s="574"/>
      <c r="AH36" s="574">
        <v>0</v>
      </c>
      <c r="AI36" s="574">
        <v>6500</v>
      </c>
      <c r="AJ36" s="574">
        <f>T36</f>
        <v>0</v>
      </c>
      <c r="AK36" s="582"/>
      <c r="AL36" s="572">
        <f t="shared" si="5"/>
        <v>0</v>
      </c>
      <c r="AM36" s="574">
        <f t="shared" si="6"/>
        <v>0</v>
      </c>
      <c r="AN36" s="574">
        <f t="shared" si="7"/>
        <v>30000</v>
      </c>
      <c r="AO36" s="574">
        <f t="shared" si="8"/>
        <v>0</v>
      </c>
      <c r="AP36" s="574">
        <f t="shared" si="9"/>
        <v>-30000</v>
      </c>
      <c r="AQ36" s="8" t="s">
        <v>561</v>
      </c>
    </row>
    <row r="37" spans="1:43" s="596" customFormat="1" ht="114" customHeight="1">
      <c r="A37" s="576">
        <v>3</v>
      </c>
      <c r="B37" s="592" t="s">
        <v>283</v>
      </c>
      <c r="C37" s="592">
        <v>1</v>
      </c>
      <c r="D37" s="341" t="s">
        <v>284</v>
      </c>
      <c r="E37" s="341" t="s">
        <v>285</v>
      </c>
      <c r="F37" s="341" t="s">
        <v>223</v>
      </c>
      <c r="G37" s="341" t="s">
        <v>288</v>
      </c>
      <c r="H37" s="593">
        <v>38860</v>
      </c>
      <c r="I37" s="595"/>
      <c r="J37" s="595">
        <v>0</v>
      </c>
      <c r="K37" s="595"/>
      <c r="L37" s="595"/>
      <c r="M37" s="574">
        <f t="shared" si="62"/>
        <v>0</v>
      </c>
      <c r="N37" s="574">
        <f>O37+P37</f>
        <v>0</v>
      </c>
      <c r="O37" s="574"/>
      <c r="P37" s="574"/>
      <c r="Q37" s="574">
        <f>R37+S37</f>
        <v>38500</v>
      </c>
      <c r="R37" s="595"/>
      <c r="S37" s="594">
        <v>38500</v>
      </c>
      <c r="T37" s="595"/>
      <c r="U37" s="595"/>
      <c r="V37" s="595"/>
      <c r="W37" s="595"/>
      <c r="X37" s="595">
        <f>AA37</f>
        <v>31700</v>
      </c>
      <c r="Y37" s="595"/>
      <c r="Z37" s="595"/>
      <c r="AA37" s="595">
        <f>S37-6800</f>
        <v>31700</v>
      </c>
      <c r="AB37" s="595"/>
      <c r="AC37" s="574">
        <f t="shared" si="63"/>
        <v>38500</v>
      </c>
      <c r="AD37" s="574">
        <f t="shared" si="64"/>
        <v>38500</v>
      </c>
      <c r="AE37" s="574">
        <f>O37+V37-U37</f>
        <v>0</v>
      </c>
      <c r="AF37" s="574">
        <v>31700</v>
      </c>
      <c r="AG37" s="574"/>
      <c r="AH37" s="574">
        <v>0</v>
      </c>
      <c r="AI37" s="574">
        <v>6800</v>
      </c>
      <c r="AJ37" s="574">
        <f>T37</f>
        <v>0</v>
      </c>
      <c r="AK37" s="595"/>
      <c r="AL37" s="572">
        <f t="shared" si="5"/>
        <v>0</v>
      </c>
      <c r="AM37" s="574">
        <f t="shared" si="6"/>
        <v>0</v>
      </c>
      <c r="AN37" s="574">
        <f t="shared" si="7"/>
        <v>31700</v>
      </c>
      <c r="AO37" s="574">
        <f t="shared" si="8"/>
        <v>0</v>
      </c>
      <c r="AP37" s="574">
        <f t="shared" si="9"/>
        <v>-31700</v>
      </c>
      <c r="AQ37" s="8" t="s">
        <v>562</v>
      </c>
    </row>
    <row r="38" spans="1:43" s="575" customFormat="1">
      <c r="A38" s="568" t="s">
        <v>8</v>
      </c>
      <c r="B38" s="597" t="s">
        <v>16</v>
      </c>
      <c r="C38" s="597"/>
      <c r="D38" s="598"/>
      <c r="E38" s="568"/>
      <c r="F38" s="599"/>
      <c r="G38" s="589"/>
      <c r="H38" s="572">
        <f>H39</f>
        <v>1724105</v>
      </c>
      <c r="I38" s="572">
        <f t="shared" ref="I38:AI40" si="65">I39</f>
        <v>0</v>
      </c>
      <c r="J38" s="572">
        <f t="shared" si="65"/>
        <v>1401500</v>
      </c>
      <c r="K38" s="572">
        <f t="shared" si="65"/>
        <v>0</v>
      </c>
      <c r="L38" s="572">
        <f t="shared" si="65"/>
        <v>0</v>
      </c>
      <c r="M38" s="572">
        <f t="shared" si="65"/>
        <v>151200</v>
      </c>
      <c r="N38" s="572">
        <f t="shared" si="65"/>
        <v>0</v>
      </c>
      <c r="O38" s="572">
        <f t="shared" si="65"/>
        <v>0</v>
      </c>
      <c r="P38" s="572">
        <f t="shared" si="65"/>
        <v>0</v>
      </c>
      <c r="Q38" s="572">
        <f t="shared" si="65"/>
        <v>180000</v>
      </c>
      <c r="R38" s="572">
        <f t="shared" si="65"/>
        <v>0</v>
      </c>
      <c r="S38" s="572">
        <f t="shared" si="65"/>
        <v>180000</v>
      </c>
      <c r="T38" s="572">
        <f t="shared" si="65"/>
        <v>151200</v>
      </c>
      <c r="U38" s="572">
        <f t="shared" si="65"/>
        <v>0</v>
      </c>
      <c r="V38" s="572">
        <f t="shared" si="65"/>
        <v>0</v>
      </c>
      <c r="W38" s="572">
        <f t="shared" si="65"/>
        <v>0</v>
      </c>
      <c r="X38" s="572">
        <f t="shared" si="65"/>
        <v>0</v>
      </c>
      <c r="Y38" s="572">
        <f t="shared" si="65"/>
        <v>0</v>
      </c>
      <c r="Z38" s="572">
        <f t="shared" si="65"/>
        <v>0</v>
      </c>
      <c r="AA38" s="572">
        <f t="shared" si="65"/>
        <v>20646</v>
      </c>
      <c r="AB38" s="572">
        <f t="shared" si="65"/>
        <v>0</v>
      </c>
      <c r="AC38" s="572">
        <f t="shared" si="65"/>
        <v>310554</v>
      </c>
      <c r="AD38" s="572">
        <f t="shared" si="65"/>
        <v>159354</v>
      </c>
      <c r="AE38" s="572">
        <f t="shared" si="65"/>
        <v>0</v>
      </c>
      <c r="AF38" s="572">
        <f t="shared" si="65"/>
        <v>0</v>
      </c>
      <c r="AG38" s="572">
        <f t="shared" si="65"/>
        <v>151000</v>
      </c>
      <c r="AH38" s="572">
        <f t="shared" si="65"/>
        <v>0</v>
      </c>
      <c r="AI38" s="572">
        <f t="shared" si="65"/>
        <v>159354</v>
      </c>
      <c r="AJ38" s="573">
        <f t="shared" ref="AJ38:AK40" si="66">AJ39</f>
        <v>151200</v>
      </c>
      <c r="AK38" s="573">
        <f t="shared" si="66"/>
        <v>0</v>
      </c>
      <c r="AL38" s="572">
        <f t="shared" si="5"/>
        <v>-20646</v>
      </c>
      <c r="AM38" s="572">
        <f t="shared" si="6"/>
        <v>0</v>
      </c>
      <c r="AN38" s="572">
        <f t="shared" si="7"/>
        <v>0</v>
      </c>
      <c r="AO38" s="572">
        <f t="shared" si="8"/>
        <v>0</v>
      </c>
      <c r="AP38" s="572">
        <f t="shared" si="9"/>
        <v>-20646</v>
      </c>
      <c r="AQ38" s="579"/>
    </row>
    <row r="39" spans="1:43" s="584" customFormat="1" ht="31.5">
      <c r="A39" s="580"/>
      <c r="B39" s="590" t="s">
        <v>216</v>
      </c>
      <c r="C39" s="590"/>
      <c r="D39" s="600"/>
      <c r="E39" s="580"/>
      <c r="F39" s="601"/>
      <c r="G39" s="586"/>
      <c r="H39" s="582">
        <f>H40</f>
        <v>1724105</v>
      </c>
      <c r="I39" s="582">
        <f t="shared" si="65"/>
        <v>0</v>
      </c>
      <c r="J39" s="582">
        <f t="shared" si="65"/>
        <v>1401500</v>
      </c>
      <c r="K39" s="582">
        <f t="shared" si="65"/>
        <v>0</v>
      </c>
      <c r="L39" s="582">
        <f t="shared" si="65"/>
        <v>0</v>
      </c>
      <c r="M39" s="582">
        <f t="shared" si="65"/>
        <v>151200</v>
      </c>
      <c r="N39" s="582">
        <f t="shared" si="65"/>
        <v>0</v>
      </c>
      <c r="O39" s="582">
        <f t="shared" si="65"/>
        <v>0</v>
      </c>
      <c r="P39" s="582">
        <f t="shared" si="65"/>
        <v>0</v>
      </c>
      <c r="Q39" s="582">
        <f t="shared" si="65"/>
        <v>180000</v>
      </c>
      <c r="R39" s="582">
        <f t="shared" si="65"/>
        <v>0</v>
      </c>
      <c r="S39" s="582">
        <f t="shared" si="65"/>
        <v>180000</v>
      </c>
      <c r="T39" s="582">
        <f t="shared" si="65"/>
        <v>151200</v>
      </c>
      <c r="U39" s="582">
        <f t="shared" si="65"/>
        <v>0</v>
      </c>
      <c r="V39" s="582">
        <f t="shared" si="65"/>
        <v>0</v>
      </c>
      <c r="W39" s="582">
        <f t="shared" si="65"/>
        <v>0</v>
      </c>
      <c r="X39" s="582">
        <f t="shared" si="65"/>
        <v>0</v>
      </c>
      <c r="Y39" s="582">
        <f t="shared" si="65"/>
        <v>0</v>
      </c>
      <c r="Z39" s="582">
        <f t="shared" si="65"/>
        <v>0</v>
      </c>
      <c r="AA39" s="582">
        <f t="shared" si="65"/>
        <v>20646</v>
      </c>
      <c r="AB39" s="582">
        <f t="shared" si="65"/>
        <v>0</v>
      </c>
      <c r="AC39" s="582">
        <f t="shared" si="65"/>
        <v>310554</v>
      </c>
      <c r="AD39" s="582">
        <f t="shared" si="65"/>
        <v>159354</v>
      </c>
      <c r="AE39" s="582">
        <f t="shared" si="65"/>
        <v>0</v>
      </c>
      <c r="AF39" s="582">
        <f t="shared" si="65"/>
        <v>0</v>
      </c>
      <c r="AG39" s="582">
        <f t="shared" si="65"/>
        <v>151000</v>
      </c>
      <c r="AH39" s="582">
        <f t="shared" si="65"/>
        <v>0</v>
      </c>
      <c r="AI39" s="582">
        <f t="shared" si="65"/>
        <v>159354</v>
      </c>
      <c r="AJ39" s="587">
        <f t="shared" si="66"/>
        <v>151200</v>
      </c>
      <c r="AK39" s="587">
        <f t="shared" si="66"/>
        <v>0</v>
      </c>
      <c r="AL39" s="572">
        <f t="shared" si="5"/>
        <v>-20646</v>
      </c>
      <c r="AM39" s="582">
        <f t="shared" si="6"/>
        <v>0</v>
      </c>
      <c r="AN39" s="582">
        <f t="shared" si="7"/>
        <v>0</v>
      </c>
      <c r="AO39" s="582">
        <f t="shared" si="8"/>
        <v>0</v>
      </c>
      <c r="AP39" s="582">
        <f t="shared" si="9"/>
        <v>-20646</v>
      </c>
      <c r="AQ39" s="583"/>
    </row>
    <row r="40" spans="1:43" s="584" customFormat="1">
      <c r="A40" s="580"/>
      <c r="B40" s="591" t="s">
        <v>173</v>
      </c>
      <c r="C40" s="591"/>
      <c r="D40" s="600"/>
      <c r="E40" s="580"/>
      <c r="F40" s="601"/>
      <c r="G40" s="586"/>
      <c r="H40" s="582">
        <f>H41</f>
        <v>1724105</v>
      </c>
      <c r="I40" s="582">
        <f t="shared" si="65"/>
        <v>0</v>
      </c>
      <c r="J40" s="582">
        <f t="shared" si="65"/>
        <v>1401500</v>
      </c>
      <c r="K40" s="582">
        <f t="shared" si="65"/>
        <v>0</v>
      </c>
      <c r="L40" s="582">
        <f t="shared" si="65"/>
        <v>0</v>
      </c>
      <c r="M40" s="582">
        <f t="shared" si="65"/>
        <v>151200</v>
      </c>
      <c r="N40" s="582">
        <f t="shared" si="65"/>
        <v>0</v>
      </c>
      <c r="O40" s="582">
        <f t="shared" si="65"/>
        <v>0</v>
      </c>
      <c r="P40" s="582">
        <f t="shared" si="65"/>
        <v>0</v>
      </c>
      <c r="Q40" s="582">
        <f t="shared" si="65"/>
        <v>180000</v>
      </c>
      <c r="R40" s="582">
        <f t="shared" si="65"/>
        <v>0</v>
      </c>
      <c r="S40" s="582">
        <f t="shared" si="65"/>
        <v>180000</v>
      </c>
      <c r="T40" s="582">
        <f t="shared" si="65"/>
        <v>151200</v>
      </c>
      <c r="U40" s="582">
        <f t="shared" si="65"/>
        <v>0</v>
      </c>
      <c r="V40" s="582">
        <f t="shared" si="65"/>
        <v>0</v>
      </c>
      <c r="W40" s="582">
        <f t="shared" si="65"/>
        <v>0</v>
      </c>
      <c r="X40" s="582">
        <f t="shared" si="65"/>
        <v>0</v>
      </c>
      <c r="Y40" s="582">
        <f t="shared" si="65"/>
        <v>0</v>
      </c>
      <c r="Z40" s="582">
        <f t="shared" si="65"/>
        <v>0</v>
      </c>
      <c r="AA40" s="582">
        <f t="shared" si="65"/>
        <v>20646</v>
      </c>
      <c r="AB40" s="582">
        <f t="shared" si="65"/>
        <v>0</v>
      </c>
      <c r="AC40" s="582">
        <f t="shared" si="65"/>
        <v>310554</v>
      </c>
      <c r="AD40" s="582">
        <f t="shared" si="65"/>
        <v>159354</v>
      </c>
      <c r="AE40" s="582">
        <f t="shared" si="65"/>
        <v>0</v>
      </c>
      <c r="AF40" s="582">
        <f t="shared" si="65"/>
        <v>0</v>
      </c>
      <c r="AG40" s="582">
        <f t="shared" si="65"/>
        <v>151000</v>
      </c>
      <c r="AH40" s="582">
        <f t="shared" si="65"/>
        <v>0</v>
      </c>
      <c r="AI40" s="582">
        <f t="shared" si="65"/>
        <v>159354</v>
      </c>
      <c r="AJ40" s="587">
        <f t="shared" si="66"/>
        <v>151200</v>
      </c>
      <c r="AK40" s="587">
        <f t="shared" si="66"/>
        <v>0</v>
      </c>
      <c r="AL40" s="572">
        <f t="shared" si="5"/>
        <v>-20646</v>
      </c>
      <c r="AM40" s="582">
        <f t="shared" si="6"/>
        <v>0</v>
      </c>
      <c r="AN40" s="582">
        <f t="shared" si="7"/>
        <v>0</v>
      </c>
      <c r="AO40" s="582">
        <f t="shared" si="8"/>
        <v>0</v>
      </c>
      <c r="AP40" s="582">
        <f t="shared" si="9"/>
        <v>-20646</v>
      </c>
      <c r="AQ40" s="583"/>
    </row>
    <row r="41" spans="1:43" s="596" customFormat="1" ht="291.75" customHeight="1">
      <c r="A41" s="576">
        <f>A37+1</f>
        <v>4</v>
      </c>
      <c r="B41" s="602" t="s">
        <v>277</v>
      </c>
      <c r="C41" s="602">
        <v>1</v>
      </c>
      <c r="D41" s="603" t="s">
        <v>92</v>
      </c>
      <c r="E41" s="576" t="s">
        <v>162</v>
      </c>
      <c r="F41" s="341" t="s">
        <v>278</v>
      </c>
      <c r="G41" s="355" t="s">
        <v>279</v>
      </c>
      <c r="H41" s="604">
        <v>1724105</v>
      </c>
      <c r="I41" s="595"/>
      <c r="J41" s="595">
        <f>1450000-48500</f>
        <v>1401500</v>
      </c>
      <c r="K41" s="595"/>
      <c r="L41" s="595"/>
      <c r="M41" s="595">
        <f>N41+T41</f>
        <v>151200</v>
      </c>
      <c r="N41" s="574">
        <f>O41+P41</f>
        <v>0</v>
      </c>
      <c r="O41" s="595"/>
      <c r="P41" s="595"/>
      <c r="Q41" s="595">
        <f>R41+S41</f>
        <v>180000</v>
      </c>
      <c r="R41" s="595"/>
      <c r="S41" s="595">
        <v>180000</v>
      </c>
      <c r="T41" s="595">
        <v>151200</v>
      </c>
      <c r="U41" s="595"/>
      <c r="V41" s="595"/>
      <c r="W41" s="595"/>
      <c r="X41" s="595"/>
      <c r="Y41" s="595"/>
      <c r="Z41" s="595"/>
      <c r="AA41" s="595">
        <v>20646</v>
      </c>
      <c r="AB41" s="595"/>
      <c r="AC41" s="574">
        <f t="shared" ref="AC41" si="67">AD41+AJ41</f>
        <v>310554</v>
      </c>
      <c r="AD41" s="574">
        <f>AI41</f>
        <v>159354</v>
      </c>
      <c r="AE41" s="574">
        <f>O41+V41-U41</f>
        <v>0</v>
      </c>
      <c r="AF41" s="574">
        <f>P41+X41-W41</f>
        <v>0</v>
      </c>
      <c r="AG41" s="595">
        <v>151000</v>
      </c>
      <c r="AH41" s="574">
        <f>R41+Z41-Y41</f>
        <v>0</v>
      </c>
      <c r="AI41" s="574">
        <v>159354</v>
      </c>
      <c r="AJ41" s="574">
        <f>T41</f>
        <v>151200</v>
      </c>
      <c r="AK41" s="605"/>
      <c r="AL41" s="572">
        <f t="shared" si="5"/>
        <v>-20646</v>
      </c>
      <c r="AM41" s="574">
        <f t="shared" si="6"/>
        <v>0</v>
      </c>
      <c r="AN41" s="574">
        <f t="shared" si="7"/>
        <v>0</v>
      </c>
      <c r="AO41" s="574">
        <f t="shared" si="8"/>
        <v>0</v>
      </c>
      <c r="AP41" s="574">
        <f t="shared" si="9"/>
        <v>-20646</v>
      </c>
      <c r="AQ41" s="605" t="s">
        <v>461</v>
      </c>
    </row>
    <row r="42" spans="1:43" s="575" customFormat="1">
      <c r="A42" s="568" t="s">
        <v>10</v>
      </c>
      <c r="B42" s="597" t="s">
        <v>57</v>
      </c>
      <c r="C42" s="597"/>
      <c r="D42" s="589"/>
      <c r="E42" s="589"/>
      <c r="F42" s="589"/>
      <c r="G42" s="589"/>
      <c r="H42" s="572">
        <f>H43</f>
        <v>391110</v>
      </c>
      <c r="I42" s="572">
        <f t="shared" ref="I42:AI43" si="68">I43</f>
        <v>0</v>
      </c>
      <c r="J42" s="572">
        <f t="shared" si="68"/>
        <v>378953</v>
      </c>
      <c r="K42" s="572">
        <f t="shared" si="68"/>
        <v>0</v>
      </c>
      <c r="L42" s="572">
        <f t="shared" si="68"/>
        <v>0</v>
      </c>
      <c r="M42" s="572">
        <f t="shared" si="68"/>
        <v>0</v>
      </c>
      <c r="N42" s="572">
        <f t="shared" si="68"/>
        <v>0</v>
      </c>
      <c r="O42" s="572">
        <f t="shared" si="68"/>
        <v>0</v>
      </c>
      <c r="P42" s="572">
        <f t="shared" si="68"/>
        <v>0</v>
      </c>
      <c r="Q42" s="572">
        <f t="shared" si="68"/>
        <v>12000</v>
      </c>
      <c r="R42" s="572">
        <f t="shared" si="68"/>
        <v>0</v>
      </c>
      <c r="S42" s="572">
        <f t="shared" si="68"/>
        <v>12000</v>
      </c>
      <c r="T42" s="572">
        <f t="shared" si="68"/>
        <v>0</v>
      </c>
      <c r="U42" s="572">
        <f t="shared" si="68"/>
        <v>0</v>
      </c>
      <c r="V42" s="572">
        <f t="shared" si="68"/>
        <v>0</v>
      </c>
      <c r="W42" s="572">
        <f t="shared" si="68"/>
        <v>0</v>
      </c>
      <c r="X42" s="572">
        <f t="shared" si="68"/>
        <v>0</v>
      </c>
      <c r="Y42" s="572">
        <f t="shared" si="68"/>
        <v>0</v>
      </c>
      <c r="Z42" s="572">
        <f t="shared" si="68"/>
        <v>0</v>
      </c>
      <c r="AA42" s="572">
        <f t="shared" si="68"/>
        <v>0</v>
      </c>
      <c r="AB42" s="572">
        <f t="shared" si="68"/>
        <v>60000</v>
      </c>
      <c r="AC42" s="572">
        <f t="shared" si="68"/>
        <v>72000</v>
      </c>
      <c r="AD42" s="572">
        <f t="shared" si="68"/>
        <v>72000</v>
      </c>
      <c r="AE42" s="572">
        <f t="shared" si="68"/>
        <v>0</v>
      </c>
      <c r="AF42" s="572">
        <f t="shared" si="68"/>
        <v>0</v>
      </c>
      <c r="AG42" s="572">
        <f t="shared" si="68"/>
        <v>0</v>
      </c>
      <c r="AH42" s="572">
        <f t="shared" si="68"/>
        <v>0</v>
      </c>
      <c r="AI42" s="572">
        <f t="shared" si="68"/>
        <v>72000</v>
      </c>
      <c r="AJ42" s="573">
        <f t="shared" ref="AJ42" si="69">AJ43</f>
        <v>0</v>
      </c>
      <c r="AK42" s="572"/>
      <c r="AL42" s="572">
        <f t="shared" si="5"/>
        <v>60000</v>
      </c>
      <c r="AM42" s="572">
        <f t="shared" si="6"/>
        <v>0</v>
      </c>
      <c r="AN42" s="572">
        <f t="shared" si="7"/>
        <v>0</v>
      </c>
      <c r="AO42" s="572">
        <f t="shared" si="8"/>
        <v>0</v>
      </c>
      <c r="AP42" s="572">
        <f t="shared" si="9"/>
        <v>60000</v>
      </c>
      <c r="AQ42" s="606"/>
    </row>
    <row r="43" spans="1:43" s="584" customFormat="1">
      <c r="A43" s="580" t="s">
        <v>33</v>
      </c>
      <c r="B43" s="607" t="s">
        <v>32</v>
      </c>
      <c r="C43" s="607"/>
      <c r="D43" s="586"/>
      <c r="E43" s="586"/>
      <c r="F43" s="586"/>
      <c r="G43" s="586"/>
      <c r="H43" s="582">
        <f>H44</f>
        <v>391110</v>
      </c>
      <c r="I43" s="582">
        <f t="shared" si="68"/>
        <v>0</v>
      </c>
      <c r="J43" s="582">
        <f t="shared" si="68"/>
        <v>378953</v>
      </c>
      <c r="K43" s="582">
        <f t="shared" si="68"/>
        <v>0</v>
      </c>
      <c r="L43" s="582">
        <f t="shared" si="68"/>
        <v>0</v>
      </c>
      <c r="M43" s="582">
        <f t="shared" si="68"/>
        <v>0</v>
      </c>
      <c r="N43" s="582">
        <f t="shared" si="68"/>
        <v>0</v>
      </c>
      <c r="O43" s="582">
        <f t="shared" si="68"/>
        <v>0</v>
      </c>
      <c r="P43" s="582">
        <f t="shared" si="68"/>
        <v>0</v>
      </c>
      <c r="Q43" s="582">
        <f t="shared" si="68"/>
        <v>12000</v>
      </c>
      <c r="R43" s="582">
        <f t="shared" si="68"/>
        <v>0</v>
      </c>
      <c r="S43" s="582">
        <f t="shared" si="68"/>
        <v>12000</v>
      </c>
      <c r="T43" s="582">
        <f t="shared" si="68"/>
        <v>0</v>
      </c>
      <c r="U43" s="582">
        <f t="shared" si="68"/>
        <v>0</v>
      </c>
      <c r="V43" s="582">
        <f t="shared" si="68"/>
        <v>0</v>
      </c>
      <c r="W43" s="582">
        <f t="shared" si="68"/>
        <v>0</v>
      </c>
      <c r="X43" s="582">
        <f t="shared" si="68"/>
        <v>0</v>
      </c>
      <c r="Y43" s="582">
        <f t="shared" si="68"/>
        <v>0</v>
      </c>
      <c r="Z43" s="582">
        <f t="shared" si="68"/>
        <v>0</v>
      </c>
      <c r="AA43" s="582">
        <f t="shared" si="68"/>
        <v>0</v>
      </c>
      <c r="AB43" s="582">
        <f t="shared" si="68"/>
        <v>60000</v>
      </c>
      <c r="AC43" s="582">
        <f t="shared" si="68"/>
        <v>72000</v>
      </c>
      <c r="AD43" s="582">
        <f t="shared" si="68"/>
        <v>72000</v>
      </c>
      <c r="AE43" s="582">
        <f t="shared" si="68"/>
        <v>0</v>
      </c>
      <c r="AF43" s="582">
        <f t="shared" si="68"/>
        <v>0</v>
      </c>
      <c r="AG43" s="582">
        <f t="shared" si="68"/>
        <v>0</v>
      </c>
      <c r="AH43" s="582">
        <f t="shared" si="68"/>
        <v>0</v>
      </c>
      <c r="AI43" s="582">
        <f t="shared" si="68"/>
        <v>72000</v>
      </c>
      <c r="AJ43" s="587">
        <f t="shared" ref="AJ43" si="70">AJ44</f>
        <v>0</v>
      </c>
      <c r="AK43" s="587"/>
      <c r="AL43" s="572">
        <f t="shared" si="5"/>
        <v>60000</v>
      </c>
      <c r="AM43" s="582">
        <f t="shared" si="6"/>
        <v>0</v>
      </c>
      <c r="AN43" s="582">
        <f t="shared" si="7"/>
        <v>0</v>
      </c>
      <c r="AO43" s="582">
        <f t="shared" si="8"/>
        <v>0</v>
      </c>
      <c r="AP43" s="582">
        <f t="shared" si="9"/>
        <v>60000</v>
      </c>
      <c r="AQ43" s="608"/>
    </row>
    <row r="44" spans="1:43" s="584" customFormat="1" ht="31.5">
      <c r="A44" s="580"/>
      <c r="B44" s="590" t="s">
        <v>216</v>
      </c>
      <c r="C44" s="590"/>
      <c r="D44" s="586"/>
      <c r="E44" s="586"/>
      <c r="F44" s="586"/>
      <c r="G44" s="586"/>
      <c r="H44" s="582">
        <f t="shared" ref="H44" si="71">SUM(H46:H46)</f>
        <v>391110</v>
      </c>
      <c r="I44" s="582">
        <f t="shared" ref="I44:AI44" si="72">SUM(I46:I46)</f>
        <v>0</v>
      </c>
      <c r="J44" s="582">
        <f t="shared" si="72"/>
        <v>378953</v>
      </c>
      <c r="K44" s="582">
        <f t="shared" si="72"/>
        <v>0</v>
      </c>
      <c r="L44" s="582">
        <f t="shared" si="72"/>
        <v>0</v>
      </c>
      <c r="M44" s="582">
        <f t="shared" si="72"/>
        <v>0</v>
      </c>
      <c r="N44" s="582">
        <f t="shared" si="72"/>
        <v>0</v>
      </c>
      <c r="O44" s="582">
        <f t="shared" si="72"/>
        <v>0</v>
      </c>
      <c r="P44" s="582">
        <f t="shared" si="72"/>
        <v>0</v>
      </c>
      <c r="Q44" s="582">
        <f t="shared" si="72"/>
        <v>12000</v>
      </c>
      <c r="R44" s="582">
        <f t="shared" si="72"/>
        <v>0</v>
      </c>
      <c r="S44" s="582">
        <f t="shared" si="72"/>
        <v>12000</v>
      </c>
      <c r="T44" s="582">
        <f t="shared" si="72"/>
        <v>0</v>
      </c>
      <c r="U44" s="582">
        <f t="shared" si="72"/>
        <v>0</v>
      </c>
      <c r="V44" s="582">
        <f t="shared" si="72"/>
        <v>0</v>
      </c>
      <c r="W44" s="582">
        <f t="shared" si="72"/>
        <v>0</v>
      </c>
      <c r="X44" s="582">
        <f t="shared" si="72"/>
        <v>0</v>
      </c>
      <c r="Y44" s="582">
        <f t="shared" si="72"/>
        <v>0</v>
      </c>
      <c r="Z44" s="582">
        <f t="shared" si="72"/>
        <v>0</v>
      </c>
      <c r="AA44" s="582">
        <f t="shared" si="72"/>
        <v>0</v>
      </c>
      <c r="AB44" s="582">
        <f t="shared" si="72"/>
        <v>60000</v>
      </c>
      <c r="AC44" s="582">
        <f t="shared" si="72"/>
        <v>72000</v>
      </c>
      <c r="AD44" s="582">
        <f t="shared" si="72"/>
        <v>72000</v>
      </c>
      <c r="AE44" s="582">
        <f t="shared" si="72"/>
        <v>0</v>
      </c>
      <c r="AF44" s="582">
        <f t="shared" si="72"/>
        <v>0</v>
      </c>
      <c r="AG44" s="582">
        <f t="shared" si="72"/>
        <v>0</v>
      </c>
      <c r="AH44" s="582">
        <f t="shared" si="72"/>
        <v>0</v>
      </c>
      <c r="AI44" s="582">
        <f t="shared" si="72"/>
        <v>72000</v>
      </c>
      <c r="AJ44" s="587">
        <f>SUM(AJ46:AJ46)</f>
        <v>0</v>
      </c>
      <c r="AK44" s="582"/>
      <c r="AL44" s="572">
        <f t="shared" si="5"/>
        <v>60000</v>
      </c>
      <c r="AM44" s="582">
        <f t="shared" si="6"/>
        <v>0</v>
      </c>
      <c r="AN44" s="582">
        <f t="shared" si="7"/>
        <v>0</v>
      </c>
      <c r="AO44" s="582">
        <f t="shared" si="8"/>
        <v>0</v>
      </c>
      <c r="AP44" s="582">
        <f t="shared" si="9"/>
        <v>60000</v>
      </c>
      <c r="AQ44" s="608"/>
    </row>
    <row r="45" spans="1:43" s="584" customFormat="1">
      <c r="A45" s="580"/>
      <c r="B45" s="591" t="s">
        <v>28</v>
      </c>
      <c r="C45" s="591"/>
      <c r="D45" s="586"/>
      <c r="E45" s="586"/>
      <c r="F45" s="586"/>
      <c r="G45" s="586"/>
      <c r="H45" s="582">
        <f>H46</f>
        <v>391110</v>
      </c>
      <c r="I45" s="582">
        <f t="shared" ref="I45:AI45" si="73">I46</f>
        <v>0</v>
      </c>
      <c r="J45" s="582">
        <f t="shared" si="73"/>
        <v>378953</v>
      </c>
      <c r="K45" s="582">
        <f t="shared" si="73"/>
        <v>0</v>
      </c>
      <c r="L45" s="582">
        <f t="shared" si="73"/>
        <v>0</v>
      </c>
      <c r="M45" s="582">
        <f t="shared" si="73"/>
        <v>0</v>
      </c>
      <c r="N45" s="582">
        <f t="shared" si="73"/>
        <v>0</v>
      </c>
      <c r="O45" s="582">
        <f t="shared" si="73"/>
        <v>0</v>
      </c>
      <c r="P45" s="582">
        <f t="shared" si="73"/>
        <v>0</v>
      </c>
      <c r="Q45" s="582">
        <f t="shared" si="73"/>
        <v>12000</v>
      </c>
      <c r="R45" s="582">
        <f t="shared" si="73"/>
        <v>0</v>
      </c>
      <c r="S45" s="582">
        <f t="shared" si="73"/>
        <v>12000</v>
      </c>
      <c r="T45" s="582">
        <f t="shared" si="73"/>
        <v>0</v>
      </c>
      <c r="U45" s="582">
        <f t="shared" si="73"/>
        <v>0</v>
      </c>
      <c r="V45" s="582">
        <f t="shared" si="73"/>
        <v>0</v>
      </c>
      <c r="W45" s="582">
        <f t="shared" si="73"/>
        <v>0</v>
      </c>
      <c r="X45" s="582">
        <f t="shared" si="73"/>
        <v>0</v>
      </c>
      <c r="Y45" s="582">
        <f t="shared" si="73"/>
        <v>0</v>
      </c>
      <c r="Z45" s="582">
        <f t="shared" si="73"/>
        <v>0</v>
      </c>
      <c r="AA45" s="582">
        <f t="shared" si="73"/>
        <v>0</v>
      </c>
      <c r="AB45" s="582">
        <f t="shared" si="73"/>
        <v>60000</v>
      </c>
      <c r="AC45" s="582">
        <f t="shared" si="73"/>
        <v>72000</v>
      </c>
      <c r="AD45" s="582">
        <f t="shared" si="73"/>
        <v>72000</v>
      </c>
      <c r="AE45" s="582">
        <f t="shared" si="73"/>
        <v>0</v>
      </c>
      <c r="AF45" s="582">
        <f t="shared" si="73"/>
        <v>0</v>
      </c>
      <c r="AG45" s="582">
        <f t="shared" si="73"/>
        <v>0</v>
      </c>
      <c r="AH45" s="582">
        <f t="shared" si="73"/>
        <v>0</v>
      </c>
      <c r="AI45" s="582">
        <f t="shared" si="73"/>
        <v>72000</v>
      </c>
      <c r="AJ45" s="587"/>
      <c r="AK45" s="582"/>
      <c r="AL45" s="572">
        <f t="shared" si="5"/>
        <v>60000</v>
      </c>
      <c r="AM45" s="582">
        <f t="shared" si="6"/>
        <v>0</v>
      </c>
      <c r="AN45" s="582">
        <f t="shared" si="7"/>
        <v>0</v>
      </c>
      <c r="AO45" s="582">
        <f t="shared" si="8"/>
        <v>0</v>
      </c>
      <c r="AP45" s="582">
        <f t="shared" si="9"/>
        <v>60000</v>
      </c>
      <c r="AQ45" s="608"/>
    </row>
    <row r="46" spans="1:43" s="596" customFormat="1" ht="230.25" customHeight="1">
      <c r="A46" s="576">
        <f>A41+1</f>
        <v>5</v>
      </c>
      <c r="B46" s="609" t="s">
        <v>292</v>
      </c>
      <c r="C46" s="609">
        <v>1</v>
      </c>
      <c r="D46" s="610" t="s">
        <v>294</v>
      </c>
      <c r="E46" s="611" t="s">
        <v>162</v>
      </c>
      <c r="F46" s="341" t="s">
        <v>297</v>
      </c>
      <c r="G46" s="612" t="s">
        <v>298</v>
      </c>
      <c r="H46" s="604">
        <v>391110</v>
      </c>
      <c r="I46" s="587"/>
      <c r="J46" s="574">
        <v>378953</v>
      </c>
      <c r="K46" s="595"/>
      <c r="L46" s="595"/>
      <c r="M46" s="595">
        <f t="shared" ref="M46" si="74">N46+T46</f>
        <v>0</v>
      </c>
      <c r="N46" s="574">
        <f>O46+P46</f>
        <v>0</v>
      </c>
      <c r="O46" s="595"/>
      <c r="P46" s="595"/>
      <c r="Q46" s="595">
        <f>R46+S46</f>
        <v>12000</v>
      </c>
      <c r="R46" s="595"/>
      <c r="S46" s="595">
        <v>12000</v>
      </c>
      <c r="T46" s="595"/>
      <c r="U46" s="574"/>
      <c r="V46" s="574"/>
      <c r="W46" s="574"/>
      <c r="X46" s="574"/>
      <c r="Y46" s="574"/>
      <c r="Z46" s="574"/>
      <c r="AA46" s="574"/>
      <c r="AB46" s="574">
        <v>60000</v>
      </c>
      <c r="AC46" s="574">
        <f t="shared" ref="AC46" si="75">AD46+AJ46</f>
        <v>72000</v>
      </c>
      <c r="AD46" s="574">
        <f t="shared" ref="AD46" si="76">AE46+AF46+AH46+AI46</f>
        <v>72000</v>
      </c>
      <c r="AE46" s="574">
        <f>O46+V46-U46</f>
        <v>0</v>
      </c>
      <c r="AF46" s="574">
        <f>P46+X46-W46</f>
        <v>0</v>
      </c>
      <c r="AG46" s="574"/>
      <c r="AH46" s="574">
        <f>R46+Z46-Y46</f>
        <v>0</v>
      </c>
      <c r="AI46" s="574">
        <f>S46+AB46-AA46</f>
        <v>72000</v>
      </c>
      <c r="AJ46" s="574">
        <f>T46</f>
        <v>0</v>
      </c>
      <c r="AK46" s="613"/>
      <c r="AL46" s="572">
        <f t="shared" si="5"/>
        <v>60000</v>
      </c>
      <c r="AM46" s="574">
        <f t="shared" si="6"/>
        <v>0</v>
      </c>
      <c r="AN46" s="574">
        <f t="shared" si="7"/>
        <v>0</v>
      </c>
      <c r="AO46" s="574">
        <f t="shared" si="8"/>
        <v>0</v>
      </c>
      <c r="AP46" s="574">
        <f t="shared" si="9"/>
        <v>60000</v>
      </c>
      <c r="AQ46" s="613" t="s">
        <v>512</v>
      </c>
    </row>
    <row r="47" spans="1:43" s="575" customFormat="1">
      <c r="A47" s="568" t="s">
        <v>9</v>
      </c>
      <c r="B47" s="569" t="s">
        <v>56</v>
      </c>
      <c r="C47" s="569"/>
      <c r="D47" s="589"/>
      <c r="E47" s="589"/>
      <c r="F47" s="589"/>
      <c r="G47" s="589"/>
      <c r="H47" s="572">
        <f>H48+H61</f>
        <v>374355</v>
      </c>
      <c r="I47" s="572">
        <f t="shared" ref="I47:AI47" si="77">I48+I61</f>
        <v>0</v>
      </c>
      <c r="J47" s="572">
        <f t="shared" si="77"/>
        <v>77000</v>
      </c>
      <c r="K47" s="572">
        <f t="shared" si="77"/>
        <v>0</v>
      </c>
      <c r="L47" s="572">
        <f t="shared" si="77"/>
        <v>0</v>
      </c>
      <c r="M47" s="572">
        <f t="shared" si="77"/>
        <v>213767</v>
      </c>
      <c r="N47" s="572">
        <f t="shared" si="77"/>
        <v>25000</v>
      </c>
      <c r="O47" s="572">
        <f t="shared" si="77"/>
        <v>0</v>
      </c>
      <c r="P47" s="572">
        <f t="shared" si="77"/>
        <v>25000</v>
      </c>
      <c r="Q47" s="572">
        <f t="shared" si="77"/>
        <v>158000</v>
      </c>
      <c r="R47" s="572">
        <f t="shared" si="77"/>
        <v>31000</v>
      </c>
      <c r="S47" s="572">
        <f t="shared" si="77"/>
        <v>127000</v>
      </c>
      <c r="T47" s="572">
        <f t="shared" si="77"/>
        <v>213767</v>
      </c>
      <c r="U47" s="572">
        <f t="shared" si="77"/>
        <v>0</v>
      </c>
      <c r="V47" s="572">
        <f t="shared" si="77"/>
        <v>0</v>
      </c>
      <c r="W47" s="572">
        <f t="shared" si="77"/>
        <v>0</v>
      </c>
      <c r="X47" s="572">
        <f t="shared" si="77"/>
        <v>26950</v>
      </c>
      <c r="Y47" s="572">
        <f t="shared" si="77"/>
        <v>12320</v>
      </c>
      <c r="Z47" s="572">
        <f t="shared" si="77"/>
        <v>0</v>
      </c>
      <c r="AA47" s="572">
        <f t="shared" si="77"/>
        <v>54250</v>
      </c>
      <c r="AB47" s="572">
        <f t="shared" si="77"/>
        <v>6800</v>
      </c>
      <c r="AC47" s="572">
        <f t="shared" si="77"/>
        <v>301431</v>
      </c>
      <c r="AD47" s="572">
        <f t="shared" si="77"/>
        <v>165756</v>
      </c>
      <c r="AE47" s="572">
        <f t="shared" si="77"/>
        <v>0</v>
      </c>
      <c r="AF47" s="572">
        <f t="shared" si="77"/>
        <v>67526</v>
      </c>
      <c r="AG47" s="572">
        <f t="shared" si="77"/>
        <v>0</v>
      </c>
      <c r="AH47" s="572">
        <f t="shared" si="77"/>
        <v>18680</v>
      </c>
      <c r="AI47" s="572">
        <f t="shared" si="77"/>
        <v>79550</v>
      </c>
      <c r="AJ47" s="573" t="e">
        <f>#REF!+AJ48+AJ61</f>
        <v>#REF!</v>
      </c>
      <c r="AK47" s="572"/>
      <c r="AL47" s="572">
        <f t="shared" si="5"/>
        <v>-17244</v>
      </c>
      <c r="AM47" s="572">
        <f t="shared" si="6"/>
        <v>0</v>
      </c>
      <c r="AN47" s="572">
        <f t="shared" si="7"/>
        <v>42526</v>
      </c>
      <c r="AO47" s="572">
        <f t="shared" si="8"/>
        <v>-12320</v>
      </c>
      <c r="AP47" s="572">
        <f t="shared" si="9"/>
        <v>-47450</v>
      </c>
      <c r="AQ47" s="606"/>
    </row>
    <row r="48" spans="1:43" s="584" customFormat="1">
      <c r="A48" s="580" t="s">
        <v>33</v>
      </c>
      <c r="B48" s="590" t="s">
        <v>169</v>
      </c>
      <c r="C48" s="590"/>
      <c r="D48" s="586"/>
      <c r="E48" s="586"/>
      <c r="F48" s="586"/>
      <c r="G48" s="586"/>
      <c r="H48" s="582">
        <f t="shared" ref="H48" si="78">H49+H52</f>
        <v>353863</v>
      </c>
      <c r="I48" s="582">
        <f t="shared" ref="I48:AI48" si="79">I49+I52</f>
        <v>0</v>
      </c>
      <c r="J48" s="582">
        <f t="shared" si="79"/>
        <v>77000</v>
      </c>
      <c r="K48" s="582">
        <f t="shared" si="79"/>
        <v>0</v>
      </c>
      <c r="L48" s="582">
        <f t="shared" si="79"/>
        <v>0</v>
      </c>
      <c r="M48" s="582">
        <f t="shared" si="79"/>
        <v>193275</v>
      </c>
      <c r="N48" s="582">
        <f t="shared" si="79"/>
        <v>25000</v>
      </c>
      <c r="O48" s="582">
        <f t="shared" si="79"/>
        <v>0</v>
      </c>
      <c r="P48" s="582">
        <f t="shared" si="79"/>
        <v>25000</v>
      </c>
      <c r="Q48" s="582">
        <f t="shared" si="79"/>
        <v>138000</v>
      </c>
      <c r="R48" s="582">
        <f t="shared" si="79"/>
        <v>11000</v>
      </c>
      <c r="S48" s="582">
        <f t="shared" si="79"/>
        <v>127000</v>
      </c>
      <c r="T48" s="582">
        <f t="shared" si="79"/>
        <v>193275</v>
      </c>
      <c r="U48" s="582">
        <f t="shared" si="79"/>
        <v>0</v>
      </c>
      <c r="V48" s="582">
        <f t="shared" si="79"/>
        <v>0</v>
      </c>
      <c r="W48" s="582">
        <f t="shared" si="79"/>
        <v>0</v>
      </c>
      <c r="X48" s="582">
        <f t="shared" si="79"/>
        <v>26950</v>
      </c>
      <c r="Y48" s="582">
        <f t="shared" si="79"/>
        <v>3220</v>
      </c>
      <c r="Z48" s="582">
        <f t="shared" si="79"/>
        <v>0</v>
      </c>
      <c r="AA48" s="582">
        <f t="shared" si="79"/>
        <v>54250</v>
      </c>
      <c r="AB48" s="582">
        <f t="shared" si="79"/>
        <v>6800</v>
      </c>
      <c r="AC48" s="582">
        <f t="shared" si="79"/>
        <v>301431</v>
      </c>
      <c r="AD48" s="582">
        <f t="shared" si="79"/>
        <v>145756</v>
      </c>
      <c r="AE48" s="582">
        <f t="shared" si="79"/>
        <v>0</v>
      </c>
      <c r="AF48" s="582">
        <f t="shared" si="79"/>
        <v>58426</v>
      </c>
      <c r="AG48" s="582">
        <f t="shared" si="79"/>
        <v>0</v>
      </c>
      <c r="AH48" s="582">
        <f t="shared" si="79"/>
        <v>7780</v>
      </c>
      <c r="AI48" s="582">
        <f t="shared" si="79"/>
        <v>79550</v>
      </c>
      <c r="AJ48" s="587">
        <f>AJ49+AJ52</f>
        <v>193275</v>
      </c>
      <c r="AK48" s="582"/>
      <c r="AL48" s="572">
        <f t="shared" si="5"/>
        <v>-17244</v>
      </c>
      <c r="AM48" s="582">
        <f t="shared" si="6"/>
        <v>0</v>
      </c>
      <c r="AN48" s="582">
        <f t="shared" si="7"/>
        <v>33426</v>
      </c>
      <c r="AO48" s="582">
        <f t="shared" si="8"/>
        <v>-3220</v>
      </c>
      <c r="AP48" s="582">
        <f t="shared" si="9"/>
        <v>-47450</v>
      </c>
      <c r="AQ48" s="608"/>
    </row>
    <row r="49" spans="1:43" s="584" customFormat="1" ht="31.5">
      <c r="A49" s="580" t="s">
        <v>438</v>
      </c>
      <c r="B49" s="590" t="s">
        <v>216</v>
      </c>
      <c r="C49" s="590"/>
      <c r="D49" s="586"/>
      <c r="E49" s="586"/>
      <c r="F49" s="586"/>
      <c r="G49" s="586"/>
      <c r="H49" s="582">
        <f>H50</f>
        <v>58421</v>
      </c>
      <c r="I49" s="582">
        <f t="shared" ref="I49:AI50" si="80">I50</f>
        <v>0</v>
      </c>
      <c r="J49" s="582">
        <f t="shared" si="80"/>
        <v>11000</v>
      </c>
      <c r="K49" s="582">
        <f t="shared" si="80"/>
        <v>0</v>
      </c>
      <c r="L49" s="582">
        <f t="shared" si="80"/>
        <v>0</v>
      </c>
      <c r="M49" s="582">
        <f t="shared" si="80"/>
        <v>24500</v>
      </c>
      <c r="N49" s="582">
        <f t="shared" si="80"/>
        <v>0</v>
      </c>
      <c r="O49" s="582">
        <f t="shared" si="80"/>
        <v>0</v>
      </c>
      <c r="P49" s="582">
        <f t="shared" si="80"/>
        <v>0</v>
      </c>
      <c r="Q49" s="582">
        <f t="shared" si="80"/>
        <v>5100</v>
      </c>
      <c r="R49" s="582">
        <f t="shared" si="80"/>
        <v>0</v>
      </c>
      <c r="S49" s="582">
        <f t="shared" si="80"/>
        <v>5100</v>
      </c>
      <c r="T49" s="582">
        <f t="shared" si="80"/>
        <v>24500</v>
      </c>
      <c r="U49" s="582">
        <f t="shared" si="80"/>
        <v>0</v>
      </c>
      <c r="V49" s="582">
        <f t="shared" si="80"/>
        <v>0</v>
      </c>
      <c r="W49" s="582">
        <f t="shared" si="80"/>
        <v>0</v>
      </c>
      <c r="X49" s="582">
        <f t="shared" si="80"/>
        <v>0</v>
      </c>
      <c r="Y49" s="582">
        <f t="shared" si="80"/>
        <v>0</v>
      </c>
      <c r="Z49" s="582">
        <f t="shared" si="80"/>
        <v>0</v>
      </c>
      <c r="AA49" s="582">
        <f t="shared" si="80"/>
        <v>0</v>
      </c>
      <c r="AB49" s="582">
        <f t="shared" si="80"/>
        <v>3800</v>
      </c>
      <c r="AC49" s="582">
        <f t="shared" si="80"/>
        <v>33400</v>
      </c>
      <c r="AD49" s="582">
        <f t="shared" si="80"/>
        <v>8900</v>
      </c>
      <c r="AE49" s="582">
        <f t="shared" si="80"/>
        <v>0</v>
      </c>
      <c r="AF49" s="582">
        <f t="shared" si="80"/>
        <v>0</v>
      </c>
      <c r="AG49" s="582">
        <f t="shared" si="80"/>
        <v>0</v>
      </c>
      <c r="AH49" s="582">
        <f t="shared" si="80"/>
        <v>0</v>
      </c>
      <c r="AI49" s="582">
        <f t="shared" si="80"/>
        <v>8900</v>
      </c>
      <c r="AJ49" s="587">
        <f>SUM(AJ51:AJ51)</f>
        <v>24500</v>
      </c>
      <c r="AK49" s="587"/>
      <c r="AL49" s="572">
        <f t="shared" si="5"/>
        <v>3800</v>
      </c>
      <c r="AM49" s="582">
        <f t="shared" si="6"/>
        <v>0</v>
      </c>
      <c r="AN49" s="582">
        <f t="shared" si="7"/>
        <v>0</v>
      </c>
      <c r="AO49" s="582">
        <f t="shared" si="8"/>
        <v>0</v>
      </c>
      <c r="AP49" s="582">
        <f t="shared" si="9"/>
        <v>3800</v>
      </c>
      <c r="AQ49" s="608"/>
    </row>
    <row r="50" spans="1:43" s="584" customFormat="1">
      <c r="A50" s="580"/>
      <c r="B50" s="591" t="s">
        <v>29</v>
      </c>
      <c r="C50" s="591"/>
      <c r="D50" s="586"/>
      <c r="E50" s="586"/>
      <c r="F50" s="586"/>
      <c r="G50" s="586"/>
      <c r="H50" s="582">
        <f>H51</f>
        <v>58421</v>
      </c>
      <c r="I50" s="582">
        <f t="shared" si="80"/>
        <v>0</v>
      </c>
      <c r="J50" s="582">
        <f t="shared" si="80"/>
        <v>11000</v>
      </c>
      <c r="K50" s="582">
        <f t="shared" si="80"/>
        <v>0</v>
      </c>
      <c r="L50" s="582">
        <f t="shared" si="80"/>
        <v>0</v>
      </c>
      <c r="M50" s="582">
        <f t="shared" si="80"/>
        <v>24500</v>
      </c>
      <c r="N50" s="582">
        <f t="shared" si="80"/>
        <v>0</v>
      </c>
      <c r="O50" s="582">
        <f t="shared" si="80"/>
        <v>0</v>
      </c>
      <c r="P50" s="582">
        <f t="shared" si="80"/>
        <v>0</v>
      </c>
      <c r="Q50" s="582">
        <f t="shared" si="80"/>
        <v>5100</v>
      </c>
      <c r="R50" s="582">
        <f t="shared" si="80"/>
        <v>0</v>
      </c>
      <c r="S50" s="582">
        <f t="shared" si="80"/>
        <v>5100</v>
      </c>
      <c r="T50" s="582">
        <f t="shared" si="80"/>
        <v>24500</v>
      </c>
      <c r="U50" s="582">
        <f t="shared" si="80"/>
        <v>0</v>
      </c>
      <c r="V50" s="582">
        <f t="shared" si="80"/>
        <v>0</v>
      </c>
      <c r="W50" s="582">
        <f t="shared" si="80"/>
        <v>0</v>
      </c>
      <c r="X50" s="582">
        <f t="shared" si="80"/>
        <v>0</v>
      </c>
      <c r="Y50" s="582">
        <f t="shared" si="80"/>
        <v>0</v>
      </c>
      <c r="Z50" s="582">
        <f t="shared" si="80"/>
        <v>0</v>
      </c>
      <c r="AA50" s="582">
        <f t="shared" si="80"/>
        <v>0</v>
      </c>
      <c r="AB50" s="582">
        <f t="shared" si="80"/>
        <v>3800</v>
      </c>
      <c r="AC50" s="582">
        <f t="shared" si="80"/>
        <v>33400</v>
      </c>
      <c r="AD50" s="582">
        <f t="shared" si="80"/>
        <v>8900</v>
      </c>
      <c r="AE50" s="582">
        <f t="shared" si="80"/>
        <v>0</v>
      </c>
      <c r="AF50" s="582">
        <f t="shared" si="80"/>
        <v>0</v>
      </c>
      <c r="AG50" s="582">
        <f t="shared" si="80"/>
        <v>0</v>
      </c>
      <c r="AH50" s="582">
        <f t="shared" si="80"/>
        <v>0</v>
      </c>
      <c r="AI50" s="582">
        <f t="shared" si="80"/>
        <v>8900</v>
      </c>
      <c r="AJ50" s="587"/>
      <c r="AK50" s="582"/>
      <c r="AL50" s="572">
        <f t="shared" si="5"/>
        <v>3800</v>
      </c>
      <c r="AM50" s="582">
        <f t="shared" si="6"/>
        <v>0</v>
      </c>
      <c r="AN50" s="582">
        <f t="shared" si="7"/>
        <v>0</v>
      </c>
      <c r="AO50" s="582">
        <f t="shared" si="8"/>
        <v>0</v>
      </c>
      <c r="AP50" s="582">
        <f t="shared" si="9"/>
        <v>3800</v>
      </c>
      <c r="AQ50" s="608"/>
    </row>
    <row r="51" spans="1:43" s="584" customFormat="1" ht="84" customHeight="1">
      <c r="A51" s="576">
        <f>A46+1</f>
        <v>6</v>
      </c>
      <c r="B51" s="614" t="s">
        <v>257</v>
      </c>
      <c r="C51" s="614">
        <v>1</v>
      </c>
      <c r="D51" s="603" t="s">
        <v>221</v>
      </c>
      <c r="E51" s="341" t="s">
        <v>222</v>
      </c>
      <c r="F51" s="341" t="s">
        <v>260</v>
      </c>
      <c r="G51" s="612" t="s">
        <v>261</v>
      </c>
      <c r="H51" s="604">
        <v>58421</v>
      </c>
      <c r="I51" s="587"/>
      <c r="J51" s="574">
        <v>11000</v>
      </c>
      <c r="K51" s="587"/>
      <c r="L51" s="587"/>
      <c r="M51" s="595">
        <f>N51+T51</f>
        <v>24500</v>
      </c>
      <c r="N51" s="574">
        <f>O51+P51</f>
        <v>0</v>
      </c>
      <c r="O51" s="595"/>
      <c r="P51" s="595"/>
      <c r="Q51" s="595">
        <f>R51+S51</f>
        <v>5100</v>
      </c>
      <c r="R51" s="587"/>
      <c r="S51" s="615">
        <v>5100</v>
      </c>
      <c r="T51" s="595">
        <f>52500-J51-N51-17000</f>
        <v>24500</v>
      </c>
      <c r="U51" s="582"/>
      <c r="V51" s="582"/>
      <c r="W51" s="582"/>
      <c r="X51" s="582"/>
      <c r="Y51" s="582"/>
      <c r="Z51" s="582"/>
      <c r="AA51" s="582"/>
      <c r="AB51" s="582">
        <v>3800</v>
      </c>
      <c r="AC51" s="574">
        <f t="shared" ref="AC51" si="81">AD51+AJ51</f>
        <v>33400</v>
      </c>
      <c r="AD51" s="574">
        <f t="shared" ref="AD51" si="82">AE51+AF51+AH51+AI51</f>
        <v>8900</v>
      </c>
      <c r="AE51" s="574">
        <f>O51+V51-U51</f>
        <v>0</v>
      </c>
      <c r="AF51" s="574">
        <f>P51+X51-W51</f>
        <v>0</v>
      </c>
      <c r="AG51" s="574"/>
      <c r="AH51" s="574">
        <f>R51+Z51-Y51</f>
        <v>0</v>
      </c>
      <c r="AI51" s="574">
        <f>S51+AB51-AA51</f>
        <v>8900</v>
      </c>
      <c r="AJ51" s="574">
        <f>T51</f>
        <v>24500</v>
      </c>
      <c r="AK51" s="616" t="s">
        <v>265</v>
      </c>
      <c r="AL51" s="572">
        <f t="shared" si="5"/>
        <v>3800</v>
      </c>
      <c r="AM51" s="574">
        <f t="shared" si="6"/>
        <v>0</v>
      </c>
      <c r="AN51" s="574">
        <f t="shared" si="7"/>
        <v>0</v>
      </c>
      <c r="AO51" s="574">
        <f t="shared" si="8"/>
        <v>0</v>
      </c>
      <c r="AP51" s="574">
        <f t="shared" si="9"/>
        <v>3800</v>
      </c>
      <c r="AQ51" s="617" t="s">
        <v>445</v>
      </c>
    </row>
    <row r="52" spans="1:43" s="584" customFormat="1" ht="31.5">
      <c r="A52" s="580" t="s">
        <v>507</v>
      </c>
      <c r="B52" s="590" t="s">
        <v>30</v>
      </c>
      <c r="C52" s="590"/>
      <c r="D52" s="586"/>
      <c r="E52" s="586"/>
      <c r="F52" s="586"/>
      <c r="G52" s="586"/>
      <c r="H52" s="582">
        <f>H53</f>
        <v>295442</v>
      </c>
      <c r="I52" s="582">
        <f t="shared" ref="I52:AI52" si="83">I53</f>
        <v>0</v>
      </c>
      <c r="J52" s="582">
        <f t="shared" si="83"/>
        <v>66000</v>
      </c>
      <c r="K52" s="582">
        <f t="shared" si="83"/>
        <v>0</v>
      </c>
      <c r="L52" s="582">
        <f t="shared" si="83"/>
        <v>0</v>
      </c>
      <c r="M52" s="582">
        <f t="shared" si="83"/>
        <v>168775</v>
      </c>
      <c r="N52" s="582">
        <f t="shared" si="83"/>
        <v>25000</v>
      </c>
      <c r="O52" s="582">
        <f t="shared" si="83"/>
        <v>0</v>
      </c>
      <c r="P52" s="582">
        <f t="shared" si="83"/>
        <v>25000</v>
      </c>
      <c r="Q52" s="582">
        <f t="shared" si="83"/>
        <v>132900</v>
      </c>
      <c r="R52" s="582">
        <f t="shared" si="83"/>
        <v>11000</v>
      </c>
      <c r="S52" s="582">
        <f t="shared" si="83"/>
        <v>121900</v>
      </c>
      <c r="T52" s="582">
        <f t="shared" si="83"/>
        <v>168775</v>
      </c>
      <c r="U52" s="582">
        <f t="shared" si="83"/>
        <v>0</v>
      </c>
      <c r="V52" s="582">
        <f t="shared" si="83"/>
        <v>0</v>
      </c>
      <c r="W52" s="582">
        <f t="shared" si="83"/>
        <v>0</v>
      </c>
      <c r="X52" s="582">
        <f t="shared" si="83"/>
        <v>26950</v>
      </c>
      <c r="Y52" s="582">
        <f t="shared" si="83"/>
        <v>3220</v>
      </c>
      <c r="Z52" s="582">
        <f t="shared" si="83"/>
        <v>0</v>
      </c>
      <c r="AA52" s="582">
        <f t="shared" si="83"/>
        <v>54250</v>
      </c>
      <c r="AB52" s="582">
        <f t="shared" si="83"/>
        <v>3000</v>
      </c>
      <c r="AC52" s="582">
        <f t="shared" si="83"/>
        <v>268031</v>
      </c>
      <c r="AD52" s="582">
        <f t="shared" si="83"/>
        <v>136856</v>
      </c>
      <c r="AE52" s="582">
        <f t="shared" si="83"/>
        <v>0</v>
      </c>
      <c r="AF52" s="582">
        <f t="shared" si="83"/>
        <v>58426</v>
      </c>
      <c r="AG52" s="582">
        <f t="shared" si="83"/>
        <v>0</v>
      </c>
      <c r="AH52" s="582">
        <f t="shared" si="83"/>
        <v>7780</v>
      </c>
      <c r="AI52" s="582">
        <f t="shared" si="83"/>
        <v>70650</v>
      </c>
      <c r="AJ52" s="587">
        <f t="shared" ref="AJ52" si="84">SUM(AJ54:AJ60)</f>
        <v>168775</v>
      </c>
      <c r="AK52" s="582"/>
      <c r="AL52" s="572">
        <f t="shared" si="5"/>
        <v>-21044</v>
      </c>
      <c r="AM52" s="582">
        <f t="shared" si="6"/>
        <v>0</v>
      </c>
      <c r="AN52" s="582">
        <f t="shared" si="7"/>
        <v>33426</v>
      </c>
      <c r="AO52" s="582">
        <f t="shared" si="8"/>
        <v>-3220</v>
      </c>
      <c r="AP52" s="582">
        <f t="shared" si="9"/>
        <v>-51250</v>
      </c>
      <c r="AQ52" s="608"/>
    </row>
    <row r="53" spans="1:43" s="584" customFormat="1">
      <c r="A53" s="580"/>
      <c r="B53" s="591" t="s">
        <v>29</v>
      </c>
      <c r="C53" s="591"/>
      <c r="D53" s="586"/>
      <c r="E53" s="586"/>
      <c r="F53" s="586"/>
      <c r="G53" s="586"/>
      <c r="H53" s="587">
        <f>SUM(H54:H60)</f>
        <v>295442</v>
      </c>
      <c r="I53" s="587">
        <f t="shared" ref="I53:AI53" si="85">SUM(I54:I60)</f>
        <v>0</v>
      </c>
      <c r="J53" s="587">
        <f t="shared" si="85"/>
        <v>66000</v>
      </c>
      <c r="K53" s="587">
        <f t="shared" si="85"/>
        <v>0</v>
      </c>
      <c r="L53" s="587">
        <f t="shared" si="85"/>
        <v>0</v>
      </c>
      <c r="M53" s="587">
        <f t="shared" si="85"/>
        <v>168775</v>
      </c>
      <c r="N53" s="587">
        <f t="shared" si="85"/>
        <v>25000</v>
      </c>
      <c r="O53" s="587">
        <f t="shared" si="85"/>
        <v>0</v>
      </c>
      <c r="P53" s="587">
        <f t="shared" si="85"/>
        <v>25000</v>
      </c>
      <c r="Q53" s="587">
        <f t="shared" si="85"/>
        <v>132900</v>
      </c>
      <c r="R53" s="587">
        <f t="shared" si="85"/>
        <v>11000</v>
      </c>
      <c r="S53" s="587">
        <f t="shared" si="85"/>
        <v>121900</v>
      </c>
      <c r="T53" s="587">
        <f t="shared" si="85"/>
        <v>168775</v>
      </c>
      <c r="U53" s="587">
        <f t="shared" si="85"/>
        <v>0</v>
      </c>
      <c r="V53" s="587">
        <f t="shared" si="85"/>
        <v>0</v>
      </c>
      <c r="W53" s="587">
        <f t="shared" si="85"/>
        <v>0</v>
      </c>
      <c r="X53" s="587">
        <f t="shared" si="85"/>
        <v>26950</v>
      </c>
      <c r="Y53" s="587">
        <f t="shared" si="85"/>
        <v>3220</v>
      </c>
      <c r="Z53" s="587">
        <f t="shared" si="85"/>
        <v>0</v>
      </c>
      <c r="AA53" s="587">
        <f t="shared" si="85"/>
        <v>54250</v>
      </c>
      <c r="AB53" s="587">
        <f t="shared" si="85"/>
        <v>3000</v>
      </c>
      <c r="AC53" s="587">
        <f t="shared" si="85"/>
        <v>268031</v>
      </c>
      <c r="AD53" s="587">
        <f t="shared" si="85"/>
        <v>136856</v>
      </c>
      <c r="AE53" s="587">
        <f t="shared" si="85"/>
        <v>0</v>
      </c>
      <c r="AF53" s="587">
        <f t="shared" si="85"/>
        <v>58426</v>
      </c>
      <c r="AG53" s="587">
        <f t="shared" si="85"/>
        <v>0</v>
      </c>
      <c r="AH53" s="587">
        <f t="shared" si="85"/>
        <v>7780</v>
      </c>
      <c r="AI53" s="587">
        <f t="shared" si="85"/>
        <v>70650</v>
      </c>
      <c r="AJ53" s="587"/>
      <c r="AK53" s="582"/>
      <c r="AL53" s="572">
        <f t="shared" si="5"/>
        <v>-21044</v>
      </c>
      <c r="AM53" s="582">
        <f t="shared" si="6"/>
        <v>0</v>
      </c>
      <c r="AN53" s="582">
        <f t="shared" si="7"/>
        <v>33426</v>
      </c>
      <c r="AO53" s="582">
        <f t="shared" si="8"/>
        <v>-3220</v>
      </c>
      <c r="AP53" s="582">
        <f t="shared" si="9"/>
        <v>-51250</v>
      </c>
      <c r="AQ53" s="608"/>
    </row>
    <row r="54" spans="1:43" s="584" customFormat="1" ht="53.25" customHeight="1">
      <c r="A54" s="618">
        <f>A51+1</f>
        <v>7</v>
      </c>
      <c r="B54" s="619" t="s">
        <v>250</v>
      </c>
      <c r="C54" s="619">
        <v>1</v>
      </c>
      <c r="D54" s="603" t="s">
        <v>251</v>
      </c>
      <c r="E54" s="621" t="s">
        <v>128</v>
      </c>
      <c r="F54" s="341" t="s">
        <v>167</v>
      </c>
      <c r="G54" s="605" t="s">
        <v>252</v>
      </c>
      <c r="H54" s="574">
        <v>12632</v>
      </c>
      <c r="I54" s="587"/>
      <c r="J54" s="595">
        <v>0</v>
      </c>
      <c r="K54" s="595"/>
      <c r="L54" s="595"/>
      <c r="M54" s="595">
        <f>N54+T54</f>
        <v>0</v>
      </c>
      <c r="N54" s="574">
        <f t="shared" ref="N54:N60" si="86">O54+P54</f>
        <v>0</v>
      </c>
      <c r="O54" s="595"/>
      <c r="P54" s="595"/>
      <c r="Q54" s="595">
        <f t="shared" ref="Q54:Q60" si="87">R54+S54</f>
        <v>11000</v>
      </c>
      <c r="R54" s="595">
        <v>11000</v>
      </c>
      <c r="S54" s="595"/>
      <c r="T54" s="595"/>
      <c r="U54" s="574"/>
      <c r="V54" s="574"/>
      <c r="W54" s="574"/>
      <c r="X54" s="574"/>
      <c r="Y54" s="574">
        <f>R54-7780</f>
        <v>3220</v>
      </c>
      <c r="Z54" s="574"/>
      <c r="AA54" s="574"/>
      <c r="AB54" s="574"/>
      <c r="AC54" s="574">
        <f t="shared" ref="AC54:AC60" si="88">AD54+AJ54</f>
        <v>11000</v>
      </c>
      <c r="AD54" s="574">
        <f t="shared" ref="AD54:AD60" si="89">AE54+AF54+AH54+AI54</f>
        <v>11000</v>
      </c>
      <c r="AE54" s="574">
        <f>O54+V54-U54</f>
        <v>0</v>
      </c>
      <c r="AF54" s="574">
        <f>R54-AH54</f>
        <v>3220</v>
      </c>
      <c r="AG54" s="574"/>
      <c r="AH54" s="574">
        <f>R54+Z54-Y54</f>
        <v>7780</v>
      </c>
      <c r="AI54" s="574">
        <f>S54+AB54-AA54</f>
        <v>0</v>
      </c>
      <c r="AJ54" s="574">
        <f>T54</f>
        <v>0</v>
      </c>
      <c r="AK54" s="616" t="s">
        <v>463</v>
      </c>
      <c r="AL54" s="572">
        <f t="shared" si="5"/>
        <v>0</v>
      </c>
      <c r="AM54" s="574">
        <f t="shared" si="6"/>
        <v>0</v>
      </c>
      <c r="AN54" s="574">
        <f t="shared" si="7"/>
        <v>3220</v>
      </c>
      <c r="AO54" s="574">
        <f t="shared" si="8"/>
        <v>-3220</v>
      </c>
      <c r="AP54" s="574">
        <f t="shared" si="9"/>
        <v>0</v>
      </c>
      <c r="AQ54" s="616" t="s">
        <v>253</v>
      </c>
    </row>
    <row r="55" spans="1:43" s="584" customFormat="1" ht="54" customHeight="1">
      <c r="A55" s="618">
        <f>A54+1</f>
        <v>8</v>
      </c>
      <c r="B55" s="620" t="s">
        <v>258</v>
      </c>
      <c r="C55" s="620">
        <v>1</v>
      </c>
      <c r="D55" s="395" t="s">
        <v>221</v>
      </c>
      <c r="E55" s="621"/>
      <c r="F55" s="396" t="s">
        <v>262</v>
      </c>
      <c r="G55" s="397" t="s">
        <v>263</v>
      </c>
      <c r="H55" s="604">
        <v>38209</v>
      </c>
      <c r="I55" s="587"/>
      <c r="J55" s="595">
        <v>25000</v>
      </c>
      <c r="K55" s="595"/>
      <c r="L55" s="595"/>
      <c r="M55" s="595"/>
      <c r="N55" s="574">
        <f t="shared" si="86"/>
        <v>15000</v>
      </c>
      <c r="O55" s="595"/>
      <c r="P55" s="595">
        <v>15000</v>
      </c>
      <c r="Q55" s="595">
        <f t="shared" si="87"/>
        <v>5000</v>
      </c>
      <c r="R55" s="595"/>
      <c r="S55" s="622">
        <v>5000</v>
      </c>
      <c r="T55" s="595"/>
      <c r="U55" s="574"/>
      <c r="V55" s="574"/>
      <c r="W55" s="574"/>
      <c r="X55" s="574">
        <f>AA55</f>
        <v>3450</v>
      </c>
      <c r="Y55" s="574"/>
      <c r="Z55" s="574"/>
      <c r="AA55" s="574">
        <v>3450</v>
      </c>
      <c r="AB55" s="574"/>
      <c r="AC55" s="574"/>
      <c r="AD55" s="574">
        <f t="shared" si="89"/>
        <v>20000</v>
      </c>
      <c r="AE55" s="574"/>
      <c r="AF55" s="574">
        <f>P55+3450</f>
        <v>18450</v>
      </c>
      <c r="AG55" s="574"/>
      <c r="AH55" s="574"/>
      <c r="AI55" s="574">
        <v>1550</v>
      </c>
      <c r="AJ55" s="574"/>
      <c r="AK55" s="616"/>
      <c r="AL55" s="572">
        <f t="shared" si="5"/>
        <v>0</v>
      </c>
      <c r="AM55" s="574">
        <f t="shared" si="6"/>
        <v>0</v>
      </c>
      <c r="AN55" s="574">
        <f t="shared" si="7"/>
        <v>3450</v>
      </c>
      <c r="AO55" s="574">
        <f t="shared" si="8"/>
        <v>0</v>
      </c>
      <c r="AP55" s="574">
        <f t="shared" si="9"/>
        <v>-3450</v>
      </c>
      <c r="AQ55" s="623" t="s">
        <v>266</v>
      </c>
    </row>
    <row r="56" spans="1:43" s="584" customFormat="1" ht="54" customHeight="1">
      <c r="A56" s="618">
        <f>A55+1</f>
        <v>9</v>
      </c>
      <c r="B56" s="620" t="s">
        <v>259</v>
      </c>
      <c r="C56" s="620">
        <v>1</v>
      </c>
      <c r="D56" s="395" t="s">
        <v>221</v>
      </c>
      <c r="E56" s="621"/>
      <c r="F56" s="396" t="s">
        <v>262</v>
      </c>
      <c r="G56" s="397" t="s">
        <v>264</v>
      </c>
      <c r="H56" s="604">
        <v>34728</v>
      </c>
      <c r="I56" s="587"/>
      <c r="J56" s="595">
        <v>20000</v>
      </c>
      <c r="K56" s="595"/>
      <c r="L56" s="595"/>
      <c r="M56" s="595"/>
      <c r="N56" s="574">
        <f t="shared" si="86"/>
        <v>10000</v>
      </c>
      <c r="O56" s="595"/>
      <c r="P56" s="595">
        <v>10000</v>
      </c>
      <c r="Q56" s="595">
        <f t="shared" si="87"/>
        <v>7600</v>
      </c>
      <c r="R56" s="595"/>
      <c r="S56" s="622">
        <v>7600</v>
      </c>
      <c r="T56" s="595"/>
      <c r="U56" s="574"/>
      <c r="V56" s="574"/>
      <c r="W56" s="574"/>
      <c r="X56" s="574">
        <f>AA56</f>
        <v>690</v>
      </c>
      <c r="Y56" s="574"/>
      <c r="Z56" s="574"/>
      <c r="AA56" s="574">
        <v>690</v>
      </c>
      <c r="AB56" s="574"/>
      <c r="AC56" s="574"/>
      <c r="AD56" s="574">
        <f t="shared" si="89"/>
        <v>17600</v>
      </c>
      <c r="AE56" s="574"/>
      <c r="AF56" s="574">
        <f>P56+690</f>
        <v>10690</v>
      </c>
      <c r="AG56" s="574"/>
      <c r="AH56" s="574"/>
      <c r="AI56" s="574">
        <v>6910</v>
      </c>
      <c r="AJ56" s="574"/>
      <c r="AK56" s="616"/>
      <c r="AL56" s="572">
        <f t="shared" si="5"/>
        <v>0</v>
      </c>
      <c r="AM56" s="574">
        <f t="shared" si="6"/>
        <v>0</v>
      </c>
      <c r="AN56" s="574">
        <f t="shared" si="7"/>
        <v>690</v>
      </c>
      <c r="AO56" s="574">
        <f t="shared" si="8"/>
        <v>0</v>
      </c>
      <c r="AP56" s="574">
        <f t="shared" si="9"/>
        <v>-690</v>
      </c>
      <c r="AQ56" s="623" t="s">
        <v>267</v>
      </c>
    </row>
    <row r="57" spans="1:43" s="624" customFormat="1" ht="67.5" customHeight="1">
      <c r="A57" s="618">
        <f>A56+1</f>
        <v>10</v>
      </c>
      <c r="B57" s="619" t="s">
        <v>268</v>
      </c>
      <c r="C57" s="619">
        <v>1</v>
      </c>
      <c r="D57" s="603" t="s">
        <v>221</v>
      </c>
      <c r="E57" s="341" t="s">
        <v>222</v>
      </c>
      <c r="F57" s="341" t="s">
        <v>223</v>
      </c>
      <c r="G57" s="612" t="s">
        <v>224</v>
      </c>
      <c r="H57" s="604">
        <v>71916</v>
      </c>
      <c r="I57" s="587"/>
      <c r="J57" s="595">
        <v>21000</v>
      </c>
      <c r="K57" s="595"/>
      <c r="L57" s="595"/>
      <c r="M57" s="595">
        <f>N57+T57</f>
        <v>43700</v>
      </c>
      <c r="N57" s="574">
        <f t="shared" si="86"/>
        <v>0</v>
      </c>
      <c r="O57" s="595"/>
      <c r="P57" s="595"/>
      <c r="Q57" s="595">
        <f t="shared" si="87"/>
        <v>22300</v>
      </c>
      <c r="R57" s="595"/>
      <c r="S57" s="595">
        <v>22300</v>
      </c>
      <c r="T57" s="595">
        <f>64700-21000-N57</f>
        <v>43700</v>
      </c>
      <c r="U57" s="574"/>
      <c r="V57" s="574"/>
      <c r="W57" s="574"/>
      <c r="X57" s="574">
        <v>4810</v>
      </c>
      <c r="Y57" s="574"/>
      <c r="Z57" s="574"/>
      <c r="AA57" s="574">
        <v>17110</v>
      </c>
      <c r="AB57" s="574"/>
      <c r="AC57" s="574">
        <f t="shared" si="88"/>
        <v>53700</v>
      </c>
      <c r="AD57" s="574">
        <f t="shared" si="89"/>
        <v>10000</v>
      </c>
      <c r="AE57" s="574">
        <f>O57+V57-U57</f>
        <v>0</v>
      </c>
      <c r="AF57" s="574">
        <v>4810</v>
      </c>
      <c r="AG57" s="574"/>
      <c r="AH57" s="574">
        <f>R57+Z57-Y57</f>
        <v>0</v>
      </c>
      <c r="AI57" s="574">
        <v>5190</v>
      </c>
      <c r="AJ57" s="574">
        <f>T57</f>
        <v>43700</v>
      </c>
      <c r="AK57" s="616" t="s">
        <v>300</v>
      </c>
      <c r="AL57" s="572">
        <f t="shared" si="5"/>
        <v>-12300</v>
      </c>
      <c r="AM57" s="574">
        <f t="shared" si="6"/>
        <v>0</v>
      </c>
      <c r="AN57" s="574">
        <f t="shared" si="7"/>
        <v>4810</v>
      </c>
      <c r="AO57" s="574">
        <f t="shared" si="8"/>
        <v>0</v>
      </c>
      <c r="AP57" s="574">
        <f t="shared" si="9"/>
        <v>-17110</v>
      </c>
      <c r="AQ57" s="659" t="s">
        <v>446</v>
      </c>
    </row>
    <row r="58" spans="1:43" s="584" customFormat="1" ht="66" customHeight="1">
      <c r="A58" s="618">
        <f t="shared" ref="A58:A59" si="90">A57+1</f>
        <v>11</v>
      </c>
      <c r="B58" s="614" t="s">
        <v>269</v>
      </c>
      <c r="C58" s="614">
        <v>1</v>
      </c>
      <c r="D58" s="603" t="s">
        <v>221</v>
      </c>
      <c r="E58" s="341" t="s">
        <v>222</v>
      </c>
      <c r="F58" s="621" t="s">
        <v>235</v>
      </c>
      <c r="G58" s="612" t="s">
        <v>270</v>
      </c>
      <c r="H58" s="604">
        <v>9575</v>
      </c>
      <c r="I58" s="587"/>
      <c r="J58" s="595">
        <v>0</v>
      </c>
      <c r="K58" s="595"/>
      <c r="L58" s="595"/>
      <c r="M58" s="595">
        <f>N58+T58</f>
        <v>9575</v>
      </c>
      <c r="N58" s="574">
        <f t="shared" si="86"/>
        <v>0</v>
      </c>
      <c r="O58" s="595"/>
      <c r="P58" s="595"/>
      <c r="Q58" s="595">
        <f t="shared" si="87"/>
        <v>5000</v>
      </c>
      <c r="R58" s="595"/>
      <c r="S58" s="595">
        <v>5000</v>
      </c>
      <c r="T58" s="595">
        <f>H58-N58</f>
        <v>9575</v>
      </c>
      <c r="U58" s="574"/>
      <c r="V58" s="574"/>
      <c r="W58" s="574"/>
      <c r="X58" s="574"/>
      <c r="Y58" s="574"/>
      <c r="Z58" s="574"/>
      <c r="AA58" s="574"/>
      <c r="AB58" s="574">
        <v>3000</v>
      </c>
      <c r="AC58" s="574">
        <f t="shared" si="88"/>
        <v>17575</v>
      </c>
      <c r="AD58" s="574">
        <f t="shared" si="89"/>
        <v>8000</v>
      </c>
      <c r="AE58" s="574">
        <f>O58+V58-U58</f>
        <v>0</v>
      </c>
      <c r="AF58" s="574">
        <f>P58+X58-W58</f>
        <v>0</v>
      </c>
      <c r="AG58" s="574"/>
      <c r="AH58" s="574">
        <f>R58+Z58-Y58</f>
        <v>0</v>
      </c>
      <c r="AI58" s="574">
        <f>S58+AB58-AA58</f>
        <v>8000</v>
      </c>
      <c r="AJ58" s="574">
        <f>T58</f>
        <v>9575</v>
      </c>
      <c r="AK58" s="617"/>
      <c r="AL58" s="572">
        <f t="shared" si="5"/>
        <v>3000</v>
      </c>
      <c r="AM58" s="574">
        <f t="shared" si="6"/>
        <v>0</v>
      </c>
      <c r="AN58" s="574">
        <f t="shared" si="7"/>
        <v>0</v>
      </c>
      <c r="AO58" s="574">
        <f t="shared" si="8"/>
        <v>0</v>
      </c>
      <c r="AP58" s="574">
        <f t="shared" si="9"/>
        <v>3000</v>
      </c>
      <c r="AQ58" s="617" t="s">
        <v>447</v>
      </c>
    </row>
    <row r="59" spans="1:43" s="584" customFormat="1" ht="66" customHeight="1">
      <c r="A59" s="618">
        <f t="shared" si="90"/>
        <v>12</v>
      </c>
      <c r="B59" s="614" t="s">
        <v>272</v>
      </c>
      <c r="C59" s="614">
        <v>1</v>
      </c>
      <c r="D59" s="603" t="s">
        <v>207</v>
      </c>
      <c r="E59" s="621" t="s">
        <v>233</v>
      </c>
      <c r="F59" s="621" t="s">
        <v>235</v>
      </c>
      <c r="G59" s="612" t="s">
        <v>275</v>
      </c>
      <c r="H59" s="625">
        <v>68797</v>
      </c>
      <c r="I59" s="587"/>
      <c r="J59" s="595">
        <v>0</v>
      </c>
      <c r="K59" s="595"/>
      <c r="L59" s="595"/>
      <c r="M59" s="595">
        <f t="shared" ref="M59:M60" si="91">N59+T59</f>
        <v>61900</v>
      </c>
      <c r="N59" s="574">
        <f t="shared" si="86"/>
        <v>0</v>
      </c>
      <c r="O59" s="595"/>
      <c r="P59" s="595"/>
      <c r="Q59" s="595">
        <f t="shared" si="87"/>
        <v>37000</v>
      </c>
      <c r="R59" s="595"/>
      <c r="S59" s="625">
        <v>37000</v>
      </c>
      <c r="T59" s="595">
        <f>61900-N59</f>
        <v>61900</v>
      </c>
      <c r="U59" s="574"/>
      <c r="V59" s="574"/>
      <c r="W59" s="574"/>
      <c r="X59" s="574">
        <f>AA59</f>
        <v>18000</v>
      </c>
      <c r="Y59" s="574"/>
      <c r="Z59" s="574"/>
      <c r="AA59" s="574">
        <v>18000</v>
      </c>
      <c r="AB59" s="574"/>
      <c r="AC59" s="574">
        <f t="shared" si="88"/>
        <v>98900</v>
      </c>
      <c r="AD59" s="574">
        <f t="shared" si="89"/>
        <v>37000</v>
      </c>
      <c r="AE59" s="574">
        <f>O59+V59-U59</f>
        <v>0</v>
      </c>
      <c r="AF59" s="574">
        <f>P59+X59-W59</f>
        <v>18000</v>
      </c>
      <c r="AG59" s="574"/>
      <c r="AH59" s="574">
        <f>R59+Z59-Y59</f>
        <v>0</v>
      </c>
      <c r="AI59" s="574">
        <f>S59+AB59-AA59</f>
        <v>19000</v>
      </c>
      <c r="AJ59" s="574">
        <f>T59</f>
        <v>61900</v>
      </c>
      <c r="AK59" s="341" t="s">
        <v>437</v>
      </c>
      <c r="AL59" s="572">
        <f t="shared" si="5"/>
        <v>0</v>
      </c>
      <c r="AM59" s="574">
        <f t="shared" si="6"/>
        <v>0</v>
      </c>
      <c r="AN59" s="574">
        <f t="shared" si="7"/>
        <v>18000</v>
      </c>
      <c r="AO59" s="574">
        <f t="shared" si="8"/>
        <v>0</v>
      </c>
      <c r="AP59" s="574">
        <f t="shared" si="9"/>
        <v>-18000</v>
      </c>
      <c r="AQ59" s="626" t="s">
        <v>437</v>
      </c>
    </row>
    <row r="60" spans="1:43" s="584" customFormat="1" ht="51.6" customHeight="1">
      <c r="A60" s="618">
        <f>A59+1</f>
        <v>13</v>
      </c>
      <c r="B60" s="614" t="s">
        <v>273</v>
      </c>
      <c r="C60" s="614">
        <v>1</v>
      </c>
      <c r="D60" s="603" t="s">
        <v>204</v>
      </c>
      <c r="E60" s="621" t="s">
        <v>234</v>
      </c>
      <c r="F60" s="621" t="s">
        <v>167</v>
      </c>
      <c r="G60" s="612" t="s">
        <v>276</v>
      </c>
      <c r="H60" s="625">
        <v>59585</v>
      </c>
      <c r="I60" s="587"/>
      <c r="J60" s="595">
        <v>0</v>
      </c>
      <c r="K60" s="595"/>
      <c r="L60" s="595"/>
      <c r="M60" s="595">
        <f t="shared" si="91"/>
        <v>53600</v>
      </c>
      <c r="N60" s="574">
        <f t="shared" si="86"/>
        <v>0</v>
      </c>
      <c r="O60" s="595"/>
      <c r="P60" s="595"/>
      <c r="Q60" s="595">
        <f t="shared" si="87"/>
        <v>45000</v>
      </c>
      <c r="R60" s="595"/>
      <c r="S60" s="625">
        <v>45000</v>
      </c>
      <c r="T60" s="595">
        <f>53600-N60</f>
        <v>53600</v>
      </c>
      <c r="U60" s="574"/>
      <c r="V60" s="574"/>
      <c r="W60" s="574"/>
      <c r="X60" s="574"/>
      <c r="Y60" s="574"/>
      <c r="Z60" s="574"/>
      <c r="AA60" s="574">
        <v>15000</v>
      </c>
      <c r="AB60" s="574"/>
      <c r="AC60" s="574">
        <f t="shared" si="88"/>
        <v>86856</v>
      </c>
      <c r="AD60" s="574">
        <f t="shared" si="89"/>
        <v>33256</v>
      </c>
      <c r="AE60" s="574">
        <f>O60+V60-U60</f>
        <v>0</v>
      </c>
      <c r="AF60" s="574">
        <v>3256</v>
      </c>
      <c r="AG60" s="574"/>
      <c r="AH60" s="574">
        <f>R60+Z60-Y60</f>
        <v>0</v>
      </c>
      <c r="AI60" s="574">
        <f>S60+AB60-AA60</f>
        <v>30000</v>
      </c>
      <c r="AJ60" s="574">
        <f>T60</f>
        <v>53600</v>
      </c>
      <c r="AK60" s="341"/>
      <c r="AL60" s="572">
        <f t="shared" si="5"/>
        <v>-11744</v>
      </c>
      <c r="AM60" s="574">
        <f t="shared" si="6"/>
        <v>0</v>
      </c>
      <c r="AN60" s="574">
        <f t="shared" si="7"/>
        <v>3256</v>
      </c>
      <c r="AO60" s="574">
        <f t="shared" si="8"/>
        <v>0</v>
      </c>
      <c r="AP60" s="574">
        <f t="shared" si="9"/>
        <v>-15000</v>
      </c>
      <c r="AQ60" s="341" t="s">
        <v>524</v>
      </c>
    </row>
    <row r="61" spans="1:43" s="584" customFormat="1">
      <c r="A61" s="580" t="s">
        <v>34</v>
      </c>
      <c r="B61" s="590" t="s">
        <v>239</v>
      </c>
      <c r="C61" s="590"/>
      <c r="D61" s="586"/>
      <c r="E61" s="586"/>
      <c r="F61" s="586"/>
      <c r="G61" s="586"/>
      <c r="H61" s="582">
        <f>H62</f>
        <v>20492</v>
      </c>
      <c r="I61" s="582">
        <f t="shared" ref="I61:AI62" si="92">I62</f>
        <v>0</v>
      </c>
      <c r="J61" s="582">
        <f t="shared" si="92"/>
        <v>0</v>
      </c>
      <c r="K61" s="582">
        <f t="shared" si="92"/>
        <v>0</v>
      </c>
      <c r="L61" s="582">
        <f t="shared" si="92"/>
        <v>0</v>
      </c>
      <c r="M61" s="582">
        <f t="shared" si="92"/>
        <v>20492</v>
      </c>
      <c r="N61" s="582">
        <f t="shared" si="92"/>
        <v>0</v>
      </c>
      <c r="O61" s="582">
        <f t="shared" si="92"/>
        <v>0</v>
      </c>
      <c r="P61" s="582">
        <f t="shared" si="92"/>
        <v>0</v>
      </c>
      <c r="Q61" s="582">
        <f t="shared" si="92"/>
        <v>20000</v>
      </c>
      <c r="R61" s="582">
        <f t="shared" si="92"/>
        <v>20000</v>
      </c>
      <c r="S61" s="582">
        <f t="shared" si="92"/>
        <v>0</v>
      </c>
      <c r="T61" s="582">
        <f t="shared" si="92"/>
        <v>20492</v>
      </c>
      <c r="U61" s="582">
        <f t="shared" si="92"/>
        <v>0</v>
      </c>
      <c r="V61" s="582">
        <f t="shared" si="92"/>
        <v>0</v>
      </c>
      <c r="W61" s="582">
        <f t="shared" si="92"/>
        <v>0</v>
      </c>
      <c r="X61" s="582">
        <f t="shared" si="92"/>
        <v>0</v>
      </c>
      <c r="Y61" s="582">
        <f t="shared" si="92"/>
        <v>9100</v>
      </c>
      <c r="Z61" s="582">
        <f t="shared" si="92"/>
        <v>0</v>
      </c>
      <c r="AA61" s="582">
        <f t="shared" si="92"/>
        <v>0</v>
      </c>
      <c r="AB61" s="582">
        <f t="shared" si="92"/>
        <v>0</v>
      </c>
      <c r="AC61" s="582">
        <f t="shared" si="92"/>
        <v>0</v>
      </c>
      <c r="AD61" s="582">
        <f t="shared" si="92"/>
        <v>20000</v>
      </c>
      <c r="AE61" s="582">
        <f t="shared" si="92"/>
        <v>0</v>
      </c>
      <c r="AF61" s="582">
        <f t="shared" si="92"/>
        <v>9100</v>
      </c>
      <c r="AG61" s="582">
        <f t="shared" si="92"/>
        <v>0</v>
      </c>
      <c r="AH61" s="582">
        <f t="shared" si="92"/>
        <v>10900</v>
      </c>
      <c r="AI61" s="582">
        <f t="shared" si="92"/>
        <v>0</v>
      </c>
      <c r="AJ61" s="587">
        <f t="shared" ref="AJ61" si="93">AJ62</f>
        <v>20492</v>
      </c>
      <c r="AK61" s="582"/>
      <c r="AL61" s="572">
        <f t="shared" si="5"/>
        <v>0</v>
      </c>
      <c r="AM61" s="582">
        <f t="shared" si="6"/>
        <v>0</v>
      </c>
      <c r="AN61" s="582">
        <f t="shared" si="7"/>
        <v>9100</v>
      </c>
      <c r="AO61" s="582">
        <f t="shared" si="8"/>
        <v>-9100</v>
      </c>
      <c r="AP61" s="582">
        <f t="shared" si="9"/>
        <v>0</v>
      </c>
      <c r="AQ61" s="608"/>
    </row>
    <row r="62" spans="1:43" s="584" customFormat="1" ht="31.5">
      <c r="A62" s="580" t="s">
        <v>435</v>
      </c>
      <c r="B62" s="590" t="s">
        <v>30</v>
      </c>
      <c r="C62" s="590"/>
      <c r="D62" s="586"/>
      <c r="E62" s="586"/>
      <c r="F62" s="586"/>
      <c r="G62" s="586"/>
      <c r="H62" s="582">
        <f>H63</f>
        <v>20492</v>
      </c>
      <c r="I62" s="582">
        <f t="shared" si="92"/>
        <v>0</v>
      </c>
      <c r="J62" s="582">
        <f t="shared" si="92"/>
        <v>0</v>
      </c>
      <c r="K62" s="582">
        <f t="shared" si="92"/>
        <v>0</v>
      </c>
      <c r="L62" s="582">
        <f t="shared" si="92"/>
        <v>0</v>
      </c>
      <c r="M62" s="582">
        <f t="shared" si="92"/>
        <v>20492</v>
      </c>
      <c r="N62" s="582">
        <f t="shared" si="92"/>
        <v>0</v>
      </c>
      <c r="O62" s="582">
        <f t="shared" si="92"/>
        <v>0</v>
      </c>
      <c r="P62" s="582">
        <f t="shared" si="92"/>
        <v>0</v>
      </c>
      <c r="Q62" s="582">
        <f t="shared" si="92"/>
        <v>20000</v>
      </c>
      <c r="R62" s="582">
        <f t="shared" si="92"/>
        <v>20000</v>
      </c>
      <c r="S62" s="582">
        <f t="shared" si="92"/>
        <v>0</v>
      </c>
      <c r="T62" s="582">
        <f t="shared" si="92"/>
        <v>20492</v>
      </c>
      <c r="U62" s="582">
        <f t="shared" si="92"/>
        <v>0</v>
      </c>
      <c r="V62" s="582">
        <f t="shared" si="92"/>
        <v>0</v>
      </c>
      <c r="W62" s="582">
        <f t="shared" si="92"/>
        <v>0</v>
      </c>
      <c r="X62" s="582">
        <f t="shared" si="92"/>
        <v>0</v>
      </c>
      <c r="Y62" s="582">
        <f t="shared" si="92"/>
        <v>9100</v>
      </c>
      <c r="Z62" s="582">
        <f t="shared" si="92"/>
        <v>0</v>
      </c>
      <c r="AA62" s="582">
        <f t="shared" si="92"/>
        <v>0</v>
      </c>
      <c r="AB62" s="582">
        <f t="shared" si="92"/>
        <v>0</v>
      </c>
      <c r="AC62" s="582">
        <f t="shared" si="92"/>
        <v>0</v>
      </c>
      <c r="AD62" s="582">
        <f t="shared" si="92"/>
        <v>20000</v>
      </c>
      <c r="AE62" s="582">
        <f t="shared" si="92"/>
        <v>0</v>
      </c>
      <c r="AF62" s="582">
        <f t="shared" si="92"/>
        <v>9100</v>
      </c>
      <c r="AG62" s="582">
        <f t="shared" si="92"/>
        <v>0</v>
      </c>
      <c r="AH62" s="582">
        <f t="shared" si="92"/>
        <v>10900</v>
      </c>
      <c r="AI62" s="582">
        <f t="shared" si="92"/>
        <v>0</v>
      </c>
      <c r="AJ62" s="587">
        <f>SUM(AJ64:AJ66)</f>
        <v>20492</v>
      </c>
      <c r="AK62" s="582"/>
      <c r="AL62" s="572">
        <f t="shared" si="5"/>
        <v>0</v>
      </c>
      <c r="AM62" s="582">
        <f t="shared" si="6"/>
        <v>0</v>
      </c>
      <c r="AN62" s="582">
        <f t="shared" si="7"/>
        <v>9100</v>
      </c>
      <c r="AO62" s="582">
        <f t="shared" si="8"/>
        <v>-9100</v>
      </c>
      <c r="AP62" s="582">
        <f t="shared" si="9"/>
        <v>0</v>
      </c>
      <c r="AQ62" s="608"/>
    </row>
    <row r="63" spans="1:43" s="584" customFormat="1">
      <c r="A63" s="580"/>
      <c r="B63" s="591" t="s">
        <v>29</v>
      </c>
      <c r="C63" s="591"/>
      <c r="D63" s="586"/>
      <c r="E63" s="586"/>
      <c r="F63" s="586"/>
      <c r="G63" s="586"/>
      <c r="H63" s="582">
        <f>SUM(H64:H66)</f>
        <v>20492</v>
      </c>
      <c r="I63" s="582">
        <f t="shared" ref="I63:AI63" si="94">SUM(I64:I66)</f>
        <v>0</v>
      </c>
      <c r="J63" s="582">
        <f t="shared" si="94"/>
        <v>0</v>
      </c>
      <c r="K63" s="582">
        <f t="shared" si="94"/>
        <v>0</v>
      </c>
      <c r="L63" s="582">
        <f t="shared" si="94"/>
        <v>0</v>
      </c>
      <c r="M63" s="582">
        <f t="shared" si="94"/>
        <v>20492</v>
      </c>
      <c r="N63" s="582">
        <f t="shared" si="94"/>
        <v>0</v>
      </c>
      <c r="O63" s="582">
        <f t="shared" si="94"/>
        <v>0</v>
      </c>
      <c r="P63" s="582">
        <f t="shared" si="94"/>
        <v>0</v>
      </c>
      <c r="Q63" s="582">
        <f t="shared" si="94"/>
        <v>20000</v>
      </c>
      <c r="R63" s="582">
        <f t="shared" si="94"/>
        <v>20000</v>
      </c>
      <c r="S63" s="582">
        <f t="shared" si="94"/>
        <v>0</v>
      </c>
      <c r="T63" s="582">
        <f t="shared" si="94"/>
        <v>20492</v>
      </c>
      <c r="U63" s="582">
        <f t="shared" si="94"/>
        <v>0</v>
      </c>
      <c r="V63" s="582">
        <f t="shared" si="94"/>
        <v>0</v>
      </c>
      <c r="W63" s="582">
        <f t="shared" si="94"/>
        <v>0</v>
      </c>
      <c r="X63" s="582">
        <f t="shared" si="94"/>
        <v>0</v>
      </c>
      <c r="Y63" s="582">
        <f t="shared" si="94"/>
        <v>9100</v>
      </c>
      <c r="Z63" s="582">
        <f t="shared" si="94"/>
        <v>0</v>
      </c>
      <c r="AA63" s="582">
        <f t="shared" si="94"/>
        <v>0</v>
      </c>
      <c r="AB63" s="582">
        <f t="shared" si="94"/>
        <v>0</v>
      </c>
      <c r="AC63" s="582">
        <f t="shared" si="94"/>
        <v>0</v>
      </c>
      <c r="AD63" s="582">
        <f t="shared" si="94"/>
        <v>20000</v>
      </c>
      <c r="AE63" s="582">
        <f t="shared" si="94"/>
        <v>0</v>
      </c>
      <c r="AF63" s="582">
        <f t="shared" si="94"/>
        <v>9100</v>
      </c>
      <c r="AG63" s="582">
        <f t="shared" si="94"/>
        <v>0</v>
      </c>
      <c r="AH63" s="582">
        <f t="shared" si="94"/>
        <v>10900</v>
      </c>
      <c r="AI63" s="582">
        <f t="shared" si="94"/>
        <v>0</v>
      </c>
      <c r="AJ63" s="587"/>
      <c r="AK63" s="582"/>
      <c r="AL63" s="572">
        <f t="shared" si="5"/>
        <v>0</v>
      </c>
      <c r="AM63" s="582">
        <f t="shared" si="6"/>
        <v>0</v>
      </c>
      <c r="AN63" s="582">
        <f t="shared" si="7"/>
        <v>9100</v>
      </c>
      <c r="AO63" s="582">
        <f t="shared" si="8"/>
        <v>-9100</v>
      </c>
      <c r="AP63" s="582">
        <f t="shared" si="9"/>
        <v>0</v>
      </c>
      <c r="AQ63" s="608"/>
    </row>
    <row r="64" spans="1:43" s="584" customFormat="1" ht="49.5">
      <c r="A64" s="576">
        <f>A60+1</f>
        <v>14</v>
      </c>
      <c r="B64" s="614" t="s">
        <v>240</v>
      </c>
      <c r="C64" s="614">
        <v>1</v>
      </c>
      <c r="D64" s="341" t="s">
        <v>244</v>
      </c>
      <c r="E64" s="341" t="s">
        <v>245</v>
      </c>
      <c r="F64" s="341" t="s">
        <v>223</v>
      </c>
      <c r="G64" s="612" t="s">
        <v>246</v>
      </c>
      <c r="H64" s="604">
        <v>5752</v>
      </c>
      <c r="I64" s="587"/>
      <c r="J64" s="587">
        <v>0</v>
      </c>
      <c r="K64" s="587"/>
      <c r="L64" s="587"/>
      <c r="M64" s="595">
        <f>N64+T64</f>
        <v>5752</v>
      </c>
      <c r="N64" s="574">
        <f>O64+P64</f>
        <v>0</v>
      </c>
      <c r="O64" s="595"/>
      <c r="P64" s="595"/>
      <c r="Q64" s="595">
        <f>R64+S64</f>
        <v>5600</v>
      </c>
      <c r="R64" s="615">
        <v>5600</v>
      </c>
      <c r="S64" s="587"/>
      <c r="T64" s="595">
        <f>H64-N64</f>
        <v>5752</v>
      </c>
      <c r="U64" s="582"/>
      <c r="V64" s="582"/>
      <c r="W64" s="582"/>
      <c r="X64" s="582"/>
      <c r="Y64" s="582">
        <f>R64-2800</f>
        <v>2800</v>
      </c>
      <c r="Z64" s="582"/>
      <c r="AA64" s="582"/>
      <c r="AB64" s="582"/>
      <c r="AC64" s="582"/>
      <c r="AD64" s="574">
        <f t="shared" ref="AD64:AD66" si="95">AE64+AF64+AH64+AI64</f>
        <v>5600</v>
      </c>
      <c r="AE64" s="574">
        <f>O64+V64-U64</f>
        <v>0</v>
      </c>
      <c r="AF64" s="574">
        <v>2800</v>
      </c>
      <c r="AG64" s="574"/>
      <c r="AH64" s="574">
        <f>R64+Z64-Y64</f>
        <v>2800</v>
      </c>
      <c r="AI64" s="574">
        <f>S64+AB64-AA64</f>
        <v>0</v>
      </c>
      <c r="AJ64" s="574">
        <f>T64</f>
        <v>5752</v>
      </c>
      <c r="AK64" s="627"/>
      <c r="AL64" s="572">
        <f t="shared" si="5"/>
        <v>0</v>
      </c>
      <c r="AM64" s="574">
        <f t="shared" si="6"/>
        <v>0</v>
      </c>
      <c r="AN64" s="574">
        <f t="shared" si="7"/>
        <v>2800</v>
      </c>
      <c r="AO64" s="574">
        <f t="shared" si="8"/>
        <v>-2800</v>
      </c>
      <c r="AP64" s="574">
        <f t="shared" si="9"/>
        <v>0</v>
      </c>
      <c r="AQ64" s="627" t="s">
        <v>525</v>
      </c>
    </row>
    <row r="65" spans="1:188" s="584" customFormat="1" ht="49.5">
      <c r="A65" s="576">
        <f>A64+1</f>
        <v>15</v>
      </c>
      <c r="B65" s="614" t="s">
        <v>241</v>
      </c>
      <c r="C65" s="614">
        <v>1</v>
      </c>
      <c r="D65" s="341" t="s">
        <v>244</v>
      </c>
      <c r="E65" s="341" t="s">
        <v>245</v>
      </c>
      <c r="F65" s="341" t="s">
        <v>235</v>
      </c>
      <c r="G65" s="612" t="s">
        <v>247</v>
      </c>
      <c r="H65" s="604">
        <v>5838</v>
      </c>
      <c r="I65" s="587"/>
      <c r="J65" s="587">
        <v>0</v>
      </c>
      <c r="K65" s="587"/>
      <c r="L65" s="587"/>
      <c r="M65" s="595">
        <f t="shared" ref="M65:M66" si="96">N65+T65</f>
        <v>5838</v>
      </c>
      <c r="N65" s="574">
        <f>O65+P65</f>
        <v>0</v>
      </c>
      <c r="O65" s="595"/>
      <c r="P65" s="595"/>
      <c r="Q65" s="595">
        <f>R65+S65</f>
        <v>5700</v>
      </c>
      <c r="R65" s="615">
        <v>5700</v>
      </c>
      <c r="S65" s="587"/>
      <c r="T65" s="595">
        <f t="shared" ref="T65:T66" si="97">H65-N65</f>
        <v>5838</v>
      </c>
      <c r="U65" s="582"/>
      <c r="V65" s="582"/>
      <c r="W65" s="582"/>
      <c r="X65" s="582"/>
      <c r="Y65" s="582">
        <f>R65-3500</f>
        <v>2200</v>
      </c>
      <c r="Z65" s="582"/>
      <c r="AA65" s="582"/>
      <c r="AB65" s="582"/>
      <c r="AC65" s="582"/>
      <c r="AD65" s="574">
        <f t="shared" si="95"/>
        <v>5700</v>
      </c>
      <c r="AE65" s="574">
        <f>O65+V65-U65</f>
        <v>0</v>
      </c>
      <c r="AF65" s="574">
        <v>2200</v>
      </c>
      <c r="AG65" s="574"/>
      <c r="AH65" s="574">
        <f>R65+Z65-Y65</f>
        <v>3500</v>
      </c>
      <c r="AI65" s="574">
        <f>S65+AB65-AA65</f>
        <v>0</v>
      </c>
      <c r="AJ65" s="574">
        <f>T65</f>
        <v>5838</v>
      </c>
      <c r="AK65" s="627"/>
      <c r="AL65" s="572">
        <f t="shared" si="5"/>
        <v>0</v>
      </c>
      <c r="AM65" s="574">
        <f t="shared" si="6"/>
        <v>0</v>
      </c>
      <c r="AN65" s="574">
        <f t="shared" si="7"/>
        <v>2200</v>
      </c>
      <c r="AO65" s="574">
        <f t="shared" si="8"/>
        <v>-2200</v>
      </c>
      <c r="AP65" s="574">
        <f t="shared" si="9"/>
        <v>0</v>
      </c>
      <c r="AQ65" s="627" t="s">
        <v>525</v>
      </c>
    </row>
    <row r="66" spans="1:188" s="584" customFormat="1" ht="66">
      <c r="A66" s="576">
        <f t="shared" ref="A66" si="98">A65+1</f>
        <v>16</v>
      </c>
      <c r="B66" s="614" t="s">
        <v>242</v>
      </c>
      <c r="C66" s="614">
        <v>1</v>
      </c>
      <c r="D66" s="341" t="s">
        <v>244</v>
      </c>
      <c r="E66" s="341" t="s">
        <v>245</v>
      </c>
      <c r="F66" s="341" t="s">
        <v>235</v>
      </c>
      <c r="G66" s="612" t="s">
        <v>248</v>
      </c>
      <c r="H66" s="604">
        <v>8902</v>
      </c>
      <c r="I66" s="587"/>
      <c r="J66" s="587">
        <v>0</v>
      </c>
      <c r="K66" s="587"/>
      <c r="L66" s="587"/>
      <c r="M66" s="595">
        <f t="shared" si="96"/>
        <v>8902</v>
      </c>
      <c r="N66" s="574">
        <f>O66+P66</f>
        <v>0</v>
      </c>
      <c r="O66" s="595"/>
      <c r="P66" s="595"/>
      <c r="Q66" s="595">
        <f>R66+S66</f>
        <v>8700</v>
      </c>
      <c r="R66" s="615">
        <v>8700</v>
      </c>
      <c r="S66" s="587"/>
      <c r="T66" s="595">
        <f t="shared" si="97"/>
        <v>8902</v>
      </c>
      <c r="U66" s="582"/>
      <c r="V66" s="582"/>
      <c r="W66" s="582"/>
      <c r="X66" s="582"/>
      <c r="Y66" s="582">
        <f>R66-4600</f>
        <v>4100</v>
      </c>
      <c r="Z66" s="582"/>
      <c r="AA66" s="582"/>
      <c r="AB66" s="582"/>
      <c r="AC66" s="582"/>
      <c r="AD66" s="574">
        <f t="shared" si="95"/>
        <v>8700</v>
      </c>
      <c r="AE66" s="574">
        <f>O66+V66-U66</f>
        <v>0</v>
      </c>
      <c r="AF66" s="574">
        <v>4100</v>
      </c>
      <c r="AG66" s="574"/>
      <c r="AH66" s="574">
        <f>R66+Z66-Y66</f>
        <v>4600</v>
      </c>
      <c r="AI66" s="574">
        <f>S66+AB66-AA66</f>
        <v>0</v>
      </c>
      <c r="AJ66" s="574">
        <f>T66</f>
        <v>8902</v>
      </c>
      <c r="AK66" s="627"/>
      <c r="AL66" s="572">
        <f t="shared" si="5"/>
        <v>0</v>
      </c>
      <c r="AM66" s="574">
        <f t="shared" si="6"/>
        <v>0</v>
      </c>
      <c r="AN66" s="574">
        <f t="shared" si="7"/>
        <v>4100</v>
      </c>
      <c r="AO66" s="574">
        <f t="shared" si="8"/>
        <v>-4100</v>
      </c>
      <c r="AP66" s="574">
        <f t="shared" si="9"/>
        <v>0</v>
      </c>
      <c r="AQ66" s="627" t="s">
        <v>525</v>
      </c>
    </row>
    <row r="67" spans="1:188" s="573" customFormat="1" ht="31.5">
      <c r="A67" s="568" t="s">
        <v>12</v>
      </c>
      <c r="B67" s="628" t="s">
        <v>439</v>
      </c>
      <c r="C67" s="628"/>
      <c r="D67" s="629"/>
      <c r="E67" s="630"/>
      <c r="F67" s="589"/>
      <c r="G67" s="631"/>
      <c r="H67" s="632">
        <f>H74+H68+H84+H95+H118</f>
        <v>4342397</v>
      </c>
      <c r="I67" s="632">
        <f t="shared" ref="I67:AP67" si="99">I74+I68+I84+I95+I118</f>
        <v>40000</v>
      </c>
      <c r="J67" s="632">
        <f t="shared" si="99"/>
        <v>296490</v>
      </c>
      <c r="K67" s="632">
        <f t="shared" si="99"/>
        <v>140000</v>
      </c>
      <c r="L67" s="632">
        <f t="shared" si="99"/>
        <v>0</v>
      </c>
      <c r="M67" s="632">
        <f t="shared" si="99"/>
        <v>2862200</v>
      </c>
      <c r="N67" s="632">
        <f t="shared" si="99"/>
        <v>1305400</v>
      </c>
      <c r="O67" s="632">
        <f t="shared" si="99"/>
        <v>464000</v>
      </c>
      <c r="P67" s="632">
        <f t="shared" si="99"/>
        <v>841400</v>
      </c>
      <c r="Q67" s="632">
        <f t="shared" si="99"/>
        <v>3000</v>
      </c>
      <c r="R67" s="632">
        <f t="shared" si="99"/>
        <v>3000</v>
      </c>
      <c r="S67" s="632">
        <f t="shared" si="99"/>
        <v>0</v>
      </c>
      <c r="T67" s="632">
        <f t="shared" si="99"/>
        <v>2330000</v>
      </c>
      <c r="U67" s="632">
        <f t="shared" si="99"/>
        <v>87000</v>
      </c>
      <c r="V67" s="632">
        <f t="shared" si="99"/>
        <v>87000</v>
      </c>
      <c r="W67" s="632">
        <f t="shared" si="99"/>
        <v>106096</v>
      </c>
      <c r="X67" s="632">
        <f t="shared" si="99"/>
        <v>57022</v>
      </c>
      <c r="Y67" s="632">
        <f t="shared" si="99"/>
        <v>322</v>
      </c>
      <c r="Z67" s="632">
        <f t="shared" si="99"/>
        <v>0</v>
      </c>
      <c r="AA67" s="632">
        <f t="shared" si="99"/>
        <v>0</v>
      </c>
      <c r="AB67" s="632">
        <f t="shared" si="99"/>
        <v>95296</v>
      </c>
      <c r="AC67" s="632">
        <f t="shared" si="99"/>
        <v>0</v>
      </c>
      <c r="AD67" s="632">
        <f t="shared" si="99"/>
        <v>1368339</v>
      </c>
      <c r="AE67" s="632">
        <f t="shared" si="99"/>
        <v>464000</v>
      </c>
      <c r="AF67" s="632">
        <f t="shared" si="99"/>
        <v>806365</v>
      </c>
      <c r="AG67" s="632">
        <f t="shared" si="99"/>
        <v>0</v>
      </c>
      <c r="AH67" s="632">
        <f t="shared" si="99"/>
        <v>2678</v>
      </c>
      <c r="AI67" s="632">
        <f t="shared" si="99"/>
        <v>95296</v>
      </c>
      <c r="AJ67" s="632">
        <f t="shared" si="99"/>
        <v>1895000</v>
      </c>
      <c r="AK67" s="632">
        <f t="shared" si="99"/>
        <v>0</v>
      </c>
      <c r="AL67" s="572">
        <f t="shared" si="5"/>
        <v>59939</v>
      </c>
      <c r="AM67" s="632">
        <f t="shared" si="99"/>
        <v>0</v>
      </c>
      <c r="AN67" s="632">
        <f t="shared" si="99"/>
        <v>-35035</v>
      </c>
      <c r="AO67" s="632">
        <f t="shared" si="99"/>
        <v>-322</v>
      </c>
      <c r="AP67" s="632">
        <f t="shared" si="99"/>
        <v>95296</v>
      </c>
      <c r="AQ67" s="606"/>
      <c r="AR67" s="575"/>
      <c r="AS67" s="575"/>
      <c r="AT67" s="575"/>
      <c r="AU67" s="575"/>
      <c r="AV67" s="575"/>
      <c r="AW67" s="575"/>
      <c r="AX67" s="575"/>
      <c r="AY67" s="575"/>
      <c r="AZ67" s="575"/>
      <c r="BA67" s="575"/>
      <c r="BB67" s="575"/>
      <c r="BC67" s="575"/>
      <c r="BD67" s="575"/>
      <c r="BE67" s="575"/>
      <c r="BF67" s="575"/>
      <c r="BG67" s="575"/>
      <c r="BH67" s="575"/>
      <c r="BI67" s="575"/>
      <c r="BJ67" s="575"/>
      <c r="BK67" s="575"/>
      <c r="BL67" s="575"/>
      <c r="BM67" s="575"/>
      <c r="BN67" s="575"/>
      <c r="BO67" s="575"/>
      <c r="BP67" s="575"/>
      <c r="BQ67" s="575"/>
      <c r="BR67" s="575"/>
      <c r="BS67" s="575"/>
      <c r="BT67" s="575"/>
      <c r="BU67" s="575"/>
      <c r="BV67" s="575"/>
      <c r="BW67" s="575"/>
      <c r="BX67" s="575"/>
      <c r="BY67" s="575"/>
      <c r="BZ67" s="575"/>
      <c r="CA67" s="575"/>
      <c r="CB67" s="575"/>
      <c r="CC67" s="575"/>
      <c r="CD67" s="575"/>
      <c r="CE67" s="575"/>
      <c r="CF67" s="575"/>
      <c r="CG67" s="575"/>
      <c r="CH67" s="575"/>
      <c r="CI67" s="575"/>
      <c r="CJ67" s="575"/>
      <c r="CK67" s="575"/>
      <c r="CL67" s="575"/>
      <c r="CM67" s="575"/>
      <c r="CN67" s="575"/>
      <c r="CO67" s="575"/>
      <c r="CP67" s="575"/>
      <c r="CQ67" s="575"/>
      <c r="CR67" s="575"/>
      <c r="CS67" s="575"/>
      <c r="CT67" s="575"/>
      <c r="CU67" s="575"/>
      <c r="CV67" s="575"/>
      <c r="CW67" s="575"/>
      <c r="CX67" s="575"/>
      <c r="CY67" s="575"/>
      <c r="CZ67" s="575"/>
      <c r="DA67" s="575"/>
      <c r="DB67" s="575"/>
      <c r="DC67" s="575"/>
      <c r="DD67" s="575"/>
      <c r="DE67" s="575"/>
      <c r="DF67" s="575"/>
      <c r="DG67" s="575"/>
      <c r="DH67" s="575"/>
      <c r="DI67" s="575"/>
      <c r="DJ67" s="575"/>
      <c r="DK67" s="575"/>
      <c r="DL67" s="575"/>
      <c r="DM67" s="575"/>
      <c r="DN67" s="575"/>
      <c r="DO67" s="575"/>
      <c r="DP67" s="575"/>
      <c r="DQ67" s="575"/>
      <c r="DR67" s="575"/>
      <c r="DS67" s="575"/>
      <c r="DT67" s="575"/>
      <c r="DU67" s="575"/>
      <c r="DV67" s="575"/>
      <c r="DW67" s="575"/>
      <c r="DX67" s="575"/>
      <c r="DY67" s="575"/>
      <c r="DZ67" s="575"/>
      <c r="EA67" s="575"/>
      <c r="EB67" s="575"/>
      <c r="EC67" s="575"/>
      <c r="ED67" s="575"/>
      <c r="EE67" s="575"/>
      <c r="EF67" s="575"/>
      <c r="EG67" s="575"/>
      <c r="EH67" s="575"/>
      <c r="EI67" s="575"/>
      <c r="EJ67" s="575"/>
      <c r="EK67" s="575"/>
      <c r="EL67" s="575"/>
      <c r="EM67" s="575"/>
      <c r="EN67" s="575"/>
      <c r="EO67" s="575"/>
      <c r="EP67" s="575"/>
      <c r="EQ67" s="575"/>
      <c r="ER67" s="575"/>
      <c r="ES67" s="575"/>
      <c r="ET67" s="575"/>
      <c r="EU67" s="575"/>
      <c r="EV67" s="575"/>
      <c r="EW67" s="575"/>
      <c r="EX67" s="575"/>
      <c r="EY67" s="575"/>
      <c r="EZ67" s="575"/>
      <c r="FA67" s="575"/>
      <c r="FB67" s="575"/>
      <c r="FC67" s="575"/>
      <c r="FD67" s="575"/>
      <c r="FE67" s="575"/>
      <c r="FF67" s="575"/>
      <c r="FG67" s="575"/>
      <c r="FH67" s="575"/>
      <c r="FI67" s="575"/>
      <c r="FJ67" s="575"/>
      <c r="FK67" s="575"/>
      <c r="FL67" s="575"/>
      <c r="FM67" s="575"/>
      <c r="FN67" s="575"/>
      <c r="FO67" s="575"/>
      <c r="FP67" s="575"/>
      <c r="FQ67" s="575"/>
      <c r="FR67" s="575"/>
      <c r="FS67" s="575"/>
      <c r="FT67" s="575"/>
      <c r="FU67" s="575"/>
      <c r="FV67" s="575"/>
      <c r="FW67" s="575"/>
      <c r="FX67" s="575"/>
      <c r="FY67" s="575"/>
      <c r="FZ67" s="575"/>
      <c r="GA67" s="575"/>
      <c r="GB67" s="575"/>
      <c r="GC67" s="575"/>
      <c r="GD67" s="575"/>
      <c r="GE67" s="575"/>
      <c r="GF67" s="575"/>
    </row>
    <row r="68" spans="1:188" s="573" customFormat="1">
      <c r="A68" s="568" t="s">
        <v>33</v>
      </c>
      <c r="B68" s="569" t="s">
        <v>16</v>
      </c>
      <c r="C68" s="569"/>
      <c r="D68" s="598"/>
      <c r="E68" s="568"/>
      <c r="F68" s="599"/>
      <c r="G68" s="589"/>
      <c r="H68" s="572">
        <f>H69</f>
        <v>171383</v>
      </c>
      <c r="I68" s="573">
        <f t="shared" ref="I68:X70" si="100">I69</f>
        <v>0</v>
      </c>
      <c r="J68" s="573">
        <f t="shared" si="100"/>
        <v>0</v>
      </c>
      <c r="K68" s="573">
        <f t="shared" si="100"/>
        <v>0</v>
      </c>
      <c r="L68" s="573">
        <f t="shared" si="100"/>
        <v>0</v>
      </c>
      <c r="M68" s="573">
        <f t="shared" si="100"/>
        <v>135500</v>
      </c>
      <c r="N68" s="573">
        <f t="shared" si="100"/>
        <v>18700</v>
      </c>
      <c r="O68" s="573">
        <f t="shared" si="100"/>
        <v>0</v>
      </c>
      <c r="P68" s="573">
        <f t="shared" si="100"/>
        <v>18700</v>
      </c>
      <c r="Q68" s="573">
        <f t="shared" si="100"/>
        <v>0</v>
      </c>
      <c r="R68" s="573">
        <f t="shared" si="100"/>
        <v>0</v>
      </c>
      <c r="S68" s="573">
        <f t="shared" si="100"/>
        <v>0</v>
      </c>
      <c r="T68" s="573">
        <f t="shared" si="100"/>
        <v>271000</v>
      </c>
      <c r="U68" s="573">
        <f t="shared" si="100"/>
        <v>0</v>
      </c>
      <c r="V68" s="573">
        <f t="shared" si="100"/>
        <v>0</v>
      </c>
      <c r="W68" s="573">
        <f t="shared" si="100"/>
        <v>18700</v>
      </c>
      <c r="X68" s="573">
        <f t="shared" si="100"/>
        <v>18700</v>
      </c>
      <c r="Y68" s="573">
        <f t="shared" ref="Y68:AI68" si="101">Y69</f>
        <v>0</v>
      </c>
      <c r="Z68" s="573">
        <f t="shared" si="101"/>
        <v>0</v>
      </c>
      <c r="AA68" s="573">
        <f t="shared" si="101"/>
        <v>0</v>
      </c>
      <c r="AB68" s="573">
        <f t="shared" si="101"/>
        <v>0</v>
      </c>
      <c r="AC68" s="573">
        <f t="shared" si="101"/>
        <v>0</v>
      </c>
      <c r="AD68" s="573">
        <f t="shared" si="101"/>
        <v>18700</v>
      </c>
      <c r="AE68" s="573">
        <f t="shared" si="101"/>
        <v>0</v>
      </c>
      <c r="AF68" s="573">
        <f t="shared" si="101"/>
        <v>18700</v>
      </c>
      <c r="AG68" s="573">
        <f t="shared" si="101"/>
        <v>0</v>
      </c>
      <c r="AH68" s="573">
        <f t="shared" si="101"/>
        <v>0</v>
      </c>
      <c r="AI68" s="573">
        <f t="shared" si="101"/>
        <v>0</v>
      </c>
      <c r="AJ68" s="573">
        <f t="shared" ref="AJ68" si="102">AJ69</f>
        <v>135500</v>
      </c>
      <c r="AK68" s="632"/>
      <c r="AL68" s="572">
        <f t="shared" si="5"/>
        <v>0</v>
      </c>
      <c r="AM68" s="572">
        <f t="shared" si="6"/>
        <v>0</v>
      </c>
      <c r="AN68" s="572">
        <f t="shared" si="7"/>
        <v>0</v>
      </c>
      <c r="AO68" s="572">
        <f t="shared" si="8"/>
        <v>0</v>
      </c>
      <c r="AP68" s="572">
        <f t="shared" si="9"/>
        <v>0</v>
      </c>
      <c r="AQ68" s="606"/>
      <c r="AR68" s="575"/>
      <c r="AS68" s="575"/>
      <c r="AT68" s="575"/>
      <c r="AU68" s="575"/>
      <c r="AV68" s="575"/>
      <c r="AW68" s="575"/>
      <c r="AX68" s="575"/>
      <c r="AY68" s="575"/>
      <c r="AZ68" s="575"/>
      <c r="BA68" s="575"/>
      <c r="BB68" s="575"/>
      <c r="BC68" s="575"/>
      <c r="BD68" s="575"/>
      <c r="BE68" s="575"/>
      <c r="BF68" s="575"/>
      <c r="BG68" s="575"/>
      <c r="BH68" s="575"/>
      <c r="BI68" s="575"/>
      <c r="BJ68" s="575"/>
      <c r="BK68" s="575"/>
      <c r="BL68" s="575"/>
      <c r="BM68" s="575"/>
      <c r="BN68" s="575"/>
      <c r="BO68" s="575"/>
      <c r="BP68" s="575"/>
      <c r="BQ68" s="575"/>
      <c r="BR68" s="575"/>
      <c r="BS68" s="575"/>
      <c r="BT68" s="575"/>
      <c r="BU68" s="575"/>
      <c r="BV68" s="575"/>
      <c r="BW68" s="575"/>
      <c r="BX68" s="575"/>
      <c r="BY68" s="575"/>
      <c r="BZ68" s="575"/>
      <c r="CA68" s="575"/>
      <c r="CB68" s="575"/>
      <c r="CC68" s="575"/>
      <c r="CD68" s="575"/>
      <c r="CE68" s="575"/>
      <c r="CF68" s="575"/>
      <c r="CG68" s="575"/>
      <c r="CH68" s="575"/>
      <c r="CI68" s="575"/>
      <c r="CJ68" s="575"/>
      <c r="CK68" s="575"/>
      <c r="CL68" s="575"/>
      <c r="CM68" s="575"/>
      <c r="CN68" s="575"/>
      <c r="CO68" s="575"/>
      <c r="CP68" s="575"/>
      <c r="CQ68" s="575"/>
      <c r="CR68" s="575"/>
      <c r="CS68" s="575"/>
      <c r="CT68" s="575"/>
      <c r="CU68" s="575"/>
      <c r="CV68" s="575"/>
      <c r="CW68" s="575"/>
      <c r="CX68" s="575"/>
      <c r="CY68" s="575"/>
      <c r="CZ68" s="575"/>
      <c r="DA68" s="575"/>
      <c r="DB68" s="575"/>
      <c r="DC68" s="575"/>
      <c r="DD68" s="575"/>
      <c r="DE68" s="575"/>
      <c r="DF68" s="575"/>
      <c r="DG68" s="575"/>
      <c r="DH68" s="575"/>
      <c r="DI68" s="575"/>
      <c r="DJ68" s="575"/>
      <c r="DK68" s="575"/>
      <c r="DL68" s="575"/>
      <c r="DM68" s="575"/>
      <c r="DN68" s="575"/>
      <c r="DO68" s="575"/>
      <c r="DP68" s="575"/>
      <c r="DQ68" s="575"/>
      <c r="DR68" s="575"/>
      <c r="DS68" s="575"/>
      <c r="DT68" s="575"/>
      <c r="DU68" s="575"/>
      <c r="DV68" s="575"/>
      <c r="DW68" s="575"/>
      <c r="DX68" s="575"/>
      <c r="DY68" s="575"/>
      <c r="DZ68" s="575"/>
      <c r="EA68" s="575"/>
      <c r="EB68" s="575"/>
      <c r="EC68" s="575"/>
      <c r="ED68" s="575"/>
      <c r="EE68" s="575"/>
      <c r="EF68" s="575"/>
      <c r="EG68" s="575"/>
      <c r="EH68" s="575"/>
      <c r="EI68" s="575"/>
      <c r="EJ68" s="575"/>
      <c r="EK68" s="575"/>
      <c r="EL68" s="575"/>
      <c r="EM68" s="575"/>
      <c r="EN68" s="575"/>
      <c r="EO68" s="575"/>
      <c r="EP68" s="575"/>
      <c r="EQ68" s="575"/>
      <c r="ER68" s="575"/>
      <c r="ES68" s="575"/>
      <c r="ET68" s="575"/>
      <c r="EU68" s="575"/>
      <c r="EV68" s="575"/>
      <c r="EW68" s="575"/>
      <c r="EX68" s="575"/>
      <c r="EY68" s="575"/>
      <c r="EZ68" s="575"/>
      <c r="FA68" s="575"/>
      <c r="FB68" s="575"/>
      <c r="FC68" s="575"/>
      <c r="FD68" s="575"/>
      <c r="FE68" s="575"/>
      <c r="FF68" s="575"/>
      <c r="FG68" s="575"/>
      <c r="FH68" s="575"/>
      <c r="FI68" s="575"/>
      <c r="FJ68" s="575"/>
      <c r="FK68" s="575"/>
      <c r="FL68" s="575"/>
      <c r="FM68" s="575"/>
      <c r="FN68" s="575"/>
      <c r="FO68" s="575"/>
      <c r="FP68" s="575"/>
      <c r="FQ68" s="575"/>
      <c r="FR68" s="575"/>
      <c r="FS68" s="575"/>
      <c r="FT68" s="575"/>
      <c r="FU68" s="575"/>
      <c r="FV68" s="575"/>
      <c r="FW68" s="575"/>
      <c r="FX68" s="575"/>
      <c r="FY68" s="575"/>
      <c r="FZ68" s="575"/>
      <c r="GA68" s="575"/>
      <c r="GB68" s="575"/>
      <c r="GC68" s="575"/>
      <c r="GD68" s="575"/>
      <c r="GE68" s="575"/>
      <c r="GF68" s="575"/>
    </row>
    <row r="69" spans="1:188" s="573" customFormat="1" ht="31.5">
      <c r="A69" s="589" t="s">
        <v>438</v>
      </c>
      <c r="B69" s="569" t="s">
        <v>30</v>
      </c>
      <c r="C69" s="569"/>
      <c r="D69" s="598"/>
      <c r="E69" s="568"/>
      <c r="F69" s="599"/>
      <c r="G69" s="589"/>
      <c r="H69" s="572">
        <f>H70</f>
        <v>171383</v>
      </c>
      <c r="I69" s="572">
        <f t="shared" si="100"/>
        <v>0</v>
      </c>
      <c r="J69" s="572">
        <f t="shared" si="100"/>
        <v>0</v>
      </c>
      <c r="K69" s="573">
        <f t="shared" si="100"/>
        <v>0</v>
      </c>
      <c r="L69" s="573">
        <f t="shared" si="100"/>
        <v>0</v>
      </c>
      <c r="M69" s="573">
        <f t="shared" si="100"/>
        <v>135500</v>
      </c>
      <c r="N69" s="573">
        <f t="shared" ref="N69:AJ70" si="103">N70</f>
        <v>18700</v>
      </c>
      <c r="O69" s="573">
        <f t="shared" si="103"/>
        <v>0</v>
      </c>
      <c r="P69" s="573">
        <f t="shared" si="103"/>
        <v>18700</v>
      </c>
      <c r="Q69" s="573">
        <f t="shared" si="103"/>
        <v>0</v>
      </c>
      <c r="R69" s="573">
        <f t="shared" si="103"/>
        <v>0</v>
      </c>
      <c r="S69" s="573">
        <f t="shared" si="103"/>
        <v>0</v>
      </c>
      <c r="T69" s="573">
        <f t="shared" si="103"/>
        <v>271000</v>
      </c>
      <c r="U69" s="573">
        <f t="shared" si="103"/>
        <v>0</v>
      </c>
      <c r="V69" s="573">
        <f t="shared" si="103"/>
        <v>0</v>
      </c>
      <c r="W69" s="573">
        <f t="shared" si="103"/>
        <v>18700</v>
      </c>
      <c r="X69" s="573">
        <f t="shared" si="103"/>
        <v>18700</v>
      </c>
      <c r="Y69" s="573">
        <f t="shared" si="103"/>
        <v>0</v>
      </c>
      <c r="Z69" s="573">
        <f t="shared" si="103"/>
        <v>0</v>
      </c>
      <c r="AA69" s="573">
        <f t="shared" si="103"/>
        <v>0</v>
      </c>
      <c r="AB69" s="573">
        <f t="shared" si="103"/>
        <v>0</v>
      </c>
      <c r="AC69" s="573">
        <f t="shared" si="103"/>
        <v>0</v>
      </c>
      <c r="AD69" s="573">
        <f t="shared" si="103"/>
        <v>18700</v>
      </c>
      <c r="AE69" s="573">
        <f t="shared" si="103"/>
        <v>0</v>
      </c>
      <c r="AF69" s="573">
        <f t="shared" si="103"/>
        <v>18700</v>
      </c>
      <c r="AG69" s="573">
        <f t="shared" si="103"/>
        <v>0</v>
      </c>
      <c r="AH69" s="573">
        <f t="shared" si="103"/>
        <v>0</v>
      </c>
      <c r="AI69" s="573">
        <f t="shared" si="103"/>
        <v>0</v>
      </c>
      <c r="AJ69" s="573">
        <f t="shared" si="103"/>
        <v>135500</v>
      </c>
      <c r="AK69" s="632"/>
      <c r="AL69" s="572">
        <f t="shared" si="5"/>
        <v>0</v>
      </c>
      <c r="AM69" s="572">
        <f t="shared" si="6"/>
        <v>0</v>
      </c>
      <c r="AN69" s="572">
        <f t="shared" si="7"/>
        <v>0</v>
      </c>
      <c r="AO69" s="572">
        <f t="shared" si="8"/>
        <v>0</v>
      </c>
      <c r="AP69" s="572">
        <f t="shared" si="9"/>
        <v>0</v>
      </c>
      <c r="AQ69" s="606"/>
      <c r="AR69" s="575"/>
      <c r="AS69" s="575"/>
      <c r="AT69" s="575"/>
      <c r="AU69" s="575"/>
      <c r="AV69" s="575"/>
      <c r="AW69" s="575"/>
      <c r="AX69" s="575"/>
      <c r="AY69" s="575"/>
      <c r="AZ69" s="575"/>
      <c r="BA69" s="575"/>
      <c r="BB69" s="575"/>
      <c r="BC69" s="575"/>
      <c r="BD69" s="575"/>
      <c r="BE69" s="575"/>
      <c r="BF69" s="575"/>
      <c r="BG69" s="575"/>
      <c r="BH69" s="575"/>
      <c r="BI69" s="575"/>
      <c r="BJ69" s="575"/>
      <c r="BK69" s="575"/>
      <c r="BL69" s="575"/>
      <c r="BM69" s="575"/>
      <c r="BN69" s="575"/>
      <c r="BO69" s="575"/>
      <c r="BP69" s="575"/>
      <c r="BQ69" s="575"/>
      <c r="BR69" s="575"/>
      <c r="BS69" s="575"/>
      <c r="BT69" s="575"/>
      <c r="BU69" s="575"/>
      <c r="BV69" s="575"/>
      <c r="BW69" s="575"/>
      <c r="BX69" s="575"/>
      <c r="BY69" s="575"/>
      <c r="BZ69" s="575"/>
      <c r="CA69" s="575"/>
      <c r="CB69" s="575"/>
      <c r="CC69" s="575"/>
      <c r="CD69" s="575"/>
      <c r="CE69" s="575"/>
      <c r="CF69" s="575"/>
      <c r="CG69" s="575"/>
      <c r="CH69" s="575"/>
      <c r="CI69" s="575"/>
      <c r="CJ69" s="575"/>
      <c r="CK69" s="575"/>
      <c r="CL69" s="575"/>
      <c r="CM69" s="575"/>
      <c r="CN69" s="575"/>
      <c r="CO69" s="575"/>
      <c r="CP69" s="575"/>
      <c r="CQ69" s="575"/>
      <c r="CR69" s="575"/>
      <c r="CS69" s="575"/>
      <c r="CT69" s="575"/>
      <c r="CU69" s="575"/>
      <c r="CV69" s="575"/>
      <c r="CW69" s="575"/>
      <c r="CX69" s="575"/>
      <c r="CY69" s="575"/>
      <c r="CZ69" s="575"/>
      <c r="DA69" s="575"/>
      <c r="DB69" s="575"/>
      <c r="DC69" s="575"/>
      <c r="DD69" s="575"/>
      <c r="DE69" s="575"/>
      <c r="DF69" s="575"/>
      <c r="DG69" s="575"/>
      <c r="DH69" s="575"/>
      <c r="DI69" s="575"/>
      <c r="DJ69" s="575"/>
      <c r="DK69" s="575"/>
      <c r="DL69" s="575"/>
      <c r="DM69" s="575"/>
      <c r="DN69" s="575"/>
      <c r="DO69" s="575"/>
      <c r="DP69" s="575"/>
      <c r="DQ69" s="575"/>
      <c r="DR69" s="575"/>
      <c r="DS69" s="575"/>
      <c r="DT69" s="575"/>
      <c r="DU69" s="575"/>
      <c r="DV69" s="575"/>
      <c r="DW69" s="575"/>
      <c r="DX69" s="575"/>
      <c r="DY69" s="575"/>
      <c r="DZ69" s="575"/>
      <c r="EA69" s="575"/>
      <c r="EB69" s="575"/>
      <c r="EC69" s="575"/>
      <c r="ED69" s="575"/>
      <c r="EE69" s="575"/>
      <c r="EF69" s="575"/>
      <c r="EG69" s="575"/>
      <c r="EH69" s="575"/>
      <c r="EI69" s="575"/>
      <c r="EJ69" s="575"/>
      <c r="EK69" s="575"/>
      <c r="EL69" s="575"/>
      <c r="EM69" s="575"/>
      <c r="EN69" s="575"/>
      <c r="EO69" s="575"/>
      <c r="EP69" s="575"/>
      <c r="EQ69" s="575"/>
      <c r="ER69" s="575"/>
      <c r="ES69" s="575"/>
      <c r="ET69" s="575"/>
      <c r="EU69" s="575"/>
      <c r="EV69" s="575"/>
      <c r="EW69" s="575"/>
      <c r="EX69" s="575"/>
      <c r="EY69" s="575"/>
      <c r="EZ69" s="575"/>
      <c r="FA69" s="575"/>
      <c r="FB69" s="575"/>
      <c r="FC69" s="575"/>
      <c r="FD69" s="575"/>
      <c r="FE69" s="575"/>
      <c r="FF69" s="575"/>
      <c r="FG69" s="575"/>
      <c r="FH69" s="575"/>
      <c r="FI69" s="575"/>
      <c r="FJ69" s="575"/>
      <c r="FK69" s="575"/>
      <c r="FL69" s="575"/>
      <c r="FM69" s="575"/>
      <c r="FN69" s="575"/>
      <c r="FO69" s="575"/>
      <c r="FP69" s="575"/>
      <c r="FQ69" s="575"/>
      <c r="FR69" s="575"/>
      <c r="FS69" s="575"/>
      <c r="FT69" s="575"/>
      <c r="FU69" s="575"/>
      <c r="FV69" s="575"/>
      <c r="FW69" s="575"/>
      <c r="FX69" s="575"/>
      <c r="FY69" s="575"/>
      <c r="FZ69" s="575"/>
      <c r="GA69" s="575"/>
      <c r="GB69" s="575"/>
      <c r="GC69" s="575"/>
      <c r="GD69" s="575"/>
      <c r="GE69" s="575"/>
      <c r="GF69" s="575"/>
    </row>
    <row r="70" spans="1:188" s="573" customFormat="1">
      <c r="A70" s="568"/>
      <c r="B70" s="569" t="s">
        <v>28</v>
      </c>
      <c r="C70" s="569"/>
      <c r="D70" s="598"/>
      <c r="E70" s="568"/>
      <c r="F70" s="599"/>
      <c r="G70" s="589"/>
      <c r="H70" s="572">
        <f>H71</f>
        <v>171383</v>
      </c>
      <c r="I70" s="572">
        <f t="shared" si="100"/>
        <v>0</v>
      </c>
      <c r="J70" s="572">
        <f t="shared" si="100"/>
        <v>0</v>
      </c>
      <c r="K70" s="573">
        <f t="shared" si="100"/>
        <v>0</v>
      </c>
      <c r="L70" s="573">
        <f t="shared" si="100"/>
        <v>0</v>
      </c>
      <c r="M70" s="573">
        <f t="shared" si="100"/>
        <v>135500</v>
      </c>
      <c r="N70" s="573">
        <f>SUM(N71:N73)</f>
        <v>18700</v>
      </c>
      <c r="O70" s="573">
        <f t="shared" ref="O70:AI70" si="104">SUM(O71:O73)</f>
        <v>0</v>
      </c>
      <c r="P70" s="573">
        <f t="shared" si="104"/>
        <v>18700</v>
      </c>
      <c r="Q70" s="573">
        <f t="shared" si="104"/>
        <v>0</v>
      </c>
      <c r="R70" s="573">
        <f t="shared" si="104"/>
        <v>0</v>
      </c>
      <c r="S70" s="573">
        <f t="shared" si="104"/>
        <v>0</v>
      </c>
      <c r="T70" s="573">
        <f t="shared" si="104"/>
        <v>271000</v>
      </c>
      <c r="U70" s="573">
        <f t="shared" si="104"/>
        <v>0</v>
      </c>
      <c r="V70" s="573">
        <f t="shared" si="104"/>
        <v>0</v>
      </c>
      <c r="W70" s="573">
        <f t="shared" si="104"/>
        <v>18700</v>
      </c>
      <c r="X70" s="573">
        <f t="shared" si="104"/>
        <v>18700</v>
      </c>
      <c r="Y70" s="573">
        <f t="shared" si="104"/>
        <v>0</v>
      </c>
      <c r="Z70" s="573">
        <f t="shared" si="104"/>
        <v>0</v>
      </c>
      <c r="AA70" s="573">
        <f t="shared" si="104"/>
        <v>0</v>
      </c>
      <c r="AB70" s="573">
        <f t="shared" si="104"/>
        <v>0</v>
      </c>
      <c r="AC70" s="573">
        <f t="shared" si="104"/>
        <v>0</v>
      </c>
      <c r="AD70" s="573">
        <f t="shared" si="104"/>
        <v>18700</v>
      </c>
      <c r="AE70" s="573">
        <f t="shared" si="104"/>
        <v>0</v>
      </c>
      <c r="AF70" s="573">
        <f t="shared" si="104"/>
        <v>18700</v>
      </c>
      <c r="AG70" s="573">
        <f t="shared" si="104"/>
        <v>0</v>
      </c>
      <c r="AH70" s="573">
        <f t="shared" si="104"/>
        <v>0</v>
      </c>
      <c r="AI70" s="573">
        <f t="shared" si="104"/>
        <v>0</v>
      </c>
      <c r="AJ70" s="573">
        <f t="shared" si="103"/>
        <v>135500</v>
      </c>
      <c r="AK70" s="632"/>
      <c r="AL70" s="572">
        <f t="shared" si="5"/>
        <v>0</v>
      </c>
      <c r="AM70" s="572">
        <f t="shared" si="6"/>
        <v>0</v>
      </c>
      <c r="AN70" s="572">
        <f t="shared" si="7"/>
        <v>0</v>
      </c>
      <c r="AO70" s="572">
        <f t="shared" si="8"/>
        <v>0</v>
      </c>
      <c r="AP70" s="572">
        <f t="shared" si="9"/>
        <v>0</v>
      </c>
      <c r="AQ70" s="606"/>
      <c r="AR70" s="575"/>
      <c r="AS70" s="575"/>
      <c r="AT70" s="575"/>
      <c r="AU70" s="575"/>
      <c r="AV70" s="575"/>
      <c r="AW70" s="575"/>
      <c r="AX70" s="575"/>
      <c r="AY70" s="575"/>
      <c r="AZ70" s="575"/>
      <c r="BA70" s="575"/>
      <c r="BB70" s="575"/>
      <c r="BC70" s="575"/>
      <c r="BD70" s="575"/>
      <c r="BE70" s="575"/>
      <c r="BF70" s="575"/>
      <c r="BG70" s="575"/>
      <c r="BH70" s="575"/>
      <c r="BI70" s="575"/>
      <c r="BJ70" s="575"/>
      <c r="BK70" s="575"/>
      <c r="BL70" s="575"/>
      <c r="BM70" s="575"/>
      <c r="BN70" s="575"/>
      <c r="BO70" s="575"/>
      <c r="BP70" s="575"/>
      <c r="BQ70" s="575"/>
      <c r="BR70" s="575"/>
      <c r="BS70" s="575"/>
      <c r="BT70" s="575"/>
      <c r="BU70" s="575"/>
      <c r="BV70" s="575"/>
      <c r="BW70" s="575"/>
      <c r="BX70" s="575"/>
      <c r="BY70" s="575"/>
      <c r="BZ70" s="575"/>
      <c r="CA70" s="575"/>
      <c r="CB70" s="575"/>
      <c r="CC70" s="575"/>
      <c r="CD70" s="575"/>
      <c r="CE70" s="575"/>
      <c r="CF70" s="575"/>
      <c r="CG70" s="575"/>
      <c r="CH70" s="575"/>
      <c r="CI70" s="575"/>
      <c r="CJ70" s="575"/>
      <c r="CK70" s="575"/>
      <c r="CL70" s="575"/>
      <c r="CM70" s="575"/>
      <c r="CN70" s="575"/>
      <c r="CO70" s="575"/>
      <c r="CP70" s="575"/>
      <c r="CQ70" s="575"/>
      <c r="CR70" s="575"/>
      <c r="CS70" s="575"/>
      <c r="CT70" s="575"/>
      <c r="CU70" s="575"/>
      <c r="CV70" s="575"/>
      <c r="CW70" s="575"/>
      <c r="CX70" s="575"/>
      <c r="CY70" s="575"/>
      <c r="CZ70" s="575"/>
      <c r="DA70" s="575"/>
      <c r="DB70" s="575"/>
      <c r="DC70" s="575"/>
      <c r="DD70" s="575"/>
      <c r="DE70" s="575"/>
      <c r="DF70" s="575"/>
      <c r="DG70" s="575"/>
      <c r="DH70" s="575"/>
      <c r="DI70" s="575"/>
      <c r="DJ70" s="575"/>
      <c r="DK70" s="575"/>
      <c r="DL70" s="575"/>
      <c r="DM70" s="575"/>
      <c r="DN70" s="575"/>
      <c r="DO70" s="575"/>
      <c r="DP70" s="575"/>
      <c r="DQ70" s="575"/>
      <c r="DR70" s="575"/>
      <c r="DS70" s="575"/>
      <c r="DT70" s="575"/>
      <c r="DU70" s="575"/>
      <c r="DV70" s="575"/>
      <c r="DW70" s="575"/>
      <c r="DX70" s="575"/>
      <c r="DY70" s="575"/>
      <c r="DZ70" s="575"/>
      <c r="EA70" s="575"/>
      <c r="EB70" s="575"/>
      <c r="EC70" s="575"/>
      <c r="ED70" s="575"/>
      <c r="EE70" s="575"/>
      <c r="EF70" s="575"/>
      <c r="EG70" s="575"/>
      <c r="EH70" s="575"/>
      <c r="EI70" s="575"/>
      <c r="EJ70" s="575"/>
      <c r="EK70" s="575"/>
      <c r="EL70" s="575"/>
      <c r="EM70" s="575"/>
      <c r="EN70" s="575"/>
      <c r="EO70" s="575"/>
      <c r="EP70" s="575"/>
      <c r="EQ70" s="575"/>
      <c r="ER70" s="575"/>
      <c r="ES70" s="575"/>
      <c r="ET70" s="575"/>
      <c r="EU70" s="575"/>
      <c r="EV70" s="575"/>
      <c r="EW70" s="575"/>
      <c r="EX70" s="575"/>
      <c r="EY70" s="575"/>
      <c r="EZ70" s="575"/>
      <c r="FA70" s="575"/>
      <c r="FB70" s="575"/>
      <c r="FC70" s="575"/>
      <c r="FD70" s="575"/>
      <c r="FE70" s="575"/>
      <c r="FF70" s="575"/>
      <c r="FG70" s="575"/>
      <c r="FH70" s="575"/>
      <c r="FI70" s="575"/>
      <c r="FJ70" s="575"/>
      <c r="FK70" s="575"/>
      <c r="FL70" s="575"/>
      <c r="FM70" s="575"/>
      <c r="FN70" s="575"/>
      <c r="FO70" s="575"/>
      <c r="FP70" s="575"/>
      <c r="FQ70" s="575"/>
      <c r="FR70" s="575"/>
      <c r="FS70" s="575"/>
      <c r="FT70" s="575"/>
      <c r="FU70" s="575"/>
      <c r="FV70" s="575"/>
      <c r="FW70" s="575"/>
      <c r="FX70" s="575"/>
      <c r="FY70" s="575"/>
      <c r="FZ70" s="575"/>
      <c r="GA70" s="575"/>
      <c r="GB70" s="575"/>
      <c r="GC70" s="575"/>
      <c r="GD70" s="575"/>
      <c r="GE70" s="575"/>
      <c r="GF70" s="575"/>
    </row>
    <row r="71" spans="1:188" s="573" customFormat="1" ht="82.5" customHeight="1">
      <c r="A71" s="576">
        <v>1</v>
      </c>
      <c r="B71" s="577" t="s">
        <v>171</v>
      </c>
      <c r="C71" s="577">
        <v>1</v>
      </c>
      <c r="D71" s="341" t="s">
        <v>428</v>
      </c>
      <c r="E71" s="341" t="s">
        <v>429</v>
      </c>
      <c r="F71" s="605" t="s">
        <v>172</v>
      </c>
      <c r="G71" s="341" t="s">
        <v>170</v>
      </c>
      <c r="H71" s="574">
        <v>171383</v>
      </c>
      <c r="I71" s="595"/>
      <c r="J71" s="595">
        <v>0</v>
      </c>
      <c r="K71" s="595"/>
      <c r="L71" s="595"/>
      <c r="M71" s="595">
        <f>N71+T71</f>
        <v>135500</v>
      </c>
      <c r="N71" s="574">
        <f>O71+P71</f>
        <v>0</v>
      </c>
      <c r="O71" s="632"/>
      <c r="P71" s="632"/>
      <c r="Q71" s="595">
        <f>R71+S71</f>
        <v>0</v>
      </c>
      <c r="R71" s="632"/>
      <c r="S71" s="632"/>
      <c r="T71" s="604">
        <v>135500</v>
      </c>
      <c r="U71" s="632"/>
      <c r="V71" s="632"/>
      <c r="W71" s="632"/>
      <c r="X71" s="604">
        <f>W72+W73</f>
        <v>18700</v>
      </c>
      <c r="Y71" s="632"/>
      <c r="Z71" s="632"/>
      <c r="AA71" s="632"/>
      <c r="AB71" s="632"/>
      <c r="AC71" s="632"/>
      <c r="AD71" s="574">
        <f t="shared" ref="AD71" si="105">AE71+AF71+AH71+AI71</f>
        <v>18700</v>
      </c>
      <c r="AE71" s="574">
        <f>O71+V71-U71</f>
        <v>0</v>
      </c>
      <c r="AF71" s="574">
        <f>P71+X71-W71</f>
        <v>18700</v>
      </c>
      <c r="AG71" s="574"/>
      <c r="AH71" s="574">
        <f>R71+Z71-Y71</f>
        <v>0</v>
      </c>
      <c r="AI71" s="574">
        <f>S71+AB71-AA71</f>
        <v>0</v>
      </c>
      <c r="AJ71" s="574">
        <f>T71</f>
        <v>135500</v>
      </c>
      <c r="AK71" s="626"/>
      <c r="AL71" s="572">
        <f t="shared" si="5"/>
        <v>18700</v>
      </c>
      <c r="AM71" s="574">
        <f t="shared" si="6"/>
        <v>0</v>
      </c>
      <c r="AN71" s="574">
        <f t="shared" si="7"/>
        <v>18700</v>
      </c>
      <c r="AO71" s="574">
        <f t="shared" si="8"/>
        <v>0</v>
      </c>
      <c r="AP71" s="574">
        <f t="shared" si="9"/>
        <v>0</v>
      </c>
      <c r="AQ71" s="626" t="s">
        <v>431</v>
      </c>
      <c r="AR71" s="575"/>
      <c r="AS71" s="575"/>
      <c r="AT71" s="575"/>
      <c r="AU71" s="575"/>
      <c r="AV71" s="575"/>
      <c r="AW71" s="575"/>
      <c r="AX71" s="575"/>
      <c r="AY71" s="575"/>
      <c r="AZ71" s="575"/>
      <c r="BA71" s="575"/>
      <c r="BB71" s="575"/>
      <c r="BC71" s="575"/>
      <c r="BD71" s="575"/>
      <c r="BE71" s="575"/>
      <c r="BF71" s="575"/>
      <c r="BG71" s="575"/>
      <c r="BH71" s="575"/>
      <c r="BI71" s="575"/>
      <c r="BJ71" s="575"/>
      <c r="BK71" s="575"/>
      <c r="BL71" s="575"/>
      <c r="BM71" s="575"/>
      <c r="BN71" s="575"/>
      <c r="BO71" s="575"/>
      <c r="BP71" s="575"/>
      <c r="BQ71" s="575"/>
      <c r="BR71" s="575"/>
      <c r="BS71" s="575"/>
      <c r="BT71" s="575"/>
      <c r="BU71" s="575"/>
      <c r="BV71" s="575"/>
      <c r="BW71" s="575"/>
      <c r="BX71" s="575"/>
      <c r="BY71" s="575"/>
      <c r="BZ71" s="575"/>
      <c r="CA71" s="575"/>
      <c r="CB71" s="575"/>
      <c r="CC71" s="575"/>
      <c r="CD71" s="575"/>
      <c r="CE71" s="575"/>
      <c r="CF71" s="575"/>
      <c r="CG71" s="575"/>
      <c r="CH71" s="575"/>
      <c r="CI71" s="575"/>
      <c r="CJ71" s="575"/>
      <c r="CK71" s="575"/>
      <c r="CL71" s="575"/>
      <c r="CM71" s="575"/>
      <c r="CN71" s="575"/>
      <c r="CO71" s="575"/>
      <c r="CP71" s="575"/>
      <c r="CQ71" s="575"/>
      <c r="CR71" s="575"/>
      <c r="CS71" s="575"/>
      <c r="CT71" s="575"/>
      <c r="CU71" s="575"/>
      <c r="CV71" s="575"/>
      <c r="CW71" s="575"/>
      <c r="CX71" s="575"/>
      <c r="CY71" s="575"/>
      <c r="CZ71" s="575"/>
      <c r="DA71" s="575"/>
      <c r="DB71" s="575"/>
      <c r="DC71" s="575"/>
      <c r="DD71" s="575"/>
      <c r="DE71" s="575"/>
      <c r="DF71" s="575"/>
      <c r="DG71" s="575"/>
      <c r="DH71" s="575"/>
      <c r="DI71" s="575"/>
      <c r="DJ71" s="575"/>
      <c r="DK71" s="575"/>
      <c r="DL71" s="575"/>
      <c r="DM71" s="575"/>
      <c r="DN71" s="575"/>
      <c r="DO71" s="575"/>
      <c r="DP71" s="575"/>
      <c r="DQ71" s="575"/>
      <c r="DR71" s="575"/>
      <c r="DS71" s="575"/>
      <c r="DT71" s="575"/>
      <c r="DU71" s="575"/>
      <c r="DV71" s="575"/>
      <c r="DW71" s="575"/>
      <c r="DX71" s="575"/>
      <c r="DY71" s="575"/>
      <c r="DZ71" s="575"/>
      <c r="EA71" s="575"/>
      <c r="EB71" s="575"/>
      <c r="EC71" s="575"/>
      <c r="ED71" s="575"/>
      <c r="EE71" s="575"/>
      <c r="EF71" s="575"/>
      <c r="EG71" s="575"/>
      <c r="EH71" s="575"/>
      <c r="EI71" s="575"/>
      <c r="EJ71" s="575"/>
      <c r="EK71" s="575"/>
      <c r="EL71" s="575"/>
      <c r="EM71" s="575"/>
      <c r="EN71" s="575"/>
      <c r="EO71" s="575"/>
      <c r="EP71" s="575"/>
      <c r="EQ71" s="575"/>
      <c r="ER71" s="575"/>
      <c r="ES71" s="575"/>
      <c r="ET71" s="575"/>
      <c r="EU71" s="575"/>
      <c r="EV71" s="575"/>
      <c r="EW71" s="575"/>
      <c r="EX71" s="575"/>
      <c r="EY71" s="575"/>
      <c r="EZ71" s="575"/>
      <c r="FA71" s="575"/>
      <c r="FB71" s="575"/>
      <c r="FC71" s="575"/>
      <c r="FD71" s="575"/>
      <c r="FE71" s="575"/>
      <c r="FF71" s="575"/>
      <c r="FG71" s="575"/>
      <c r="FH71" s="575"/>
      <c r="FI71" s="575"/>
      <c r="FJ71" s="575"/>
      <c r="FK71" s="575"/>
      <c r="FL71" s="575"/>
      <c r="FM71" s="575"/>
      <c r="FN71" s="575"/>
      <c r="FO71" s="575"/>
      <c r="FP71" s="575"/>
      <c r="FQ71" s="575"/>
      <c r="FR71" s="575"/>
      <c r="FS71" s="575"/>
      <c r="FT71" s="575"/>
      <c r="FU71" s="575"/>
      <c r="FV71" s="575"/>
      <c r="FW71" s="575"/>
      <c r="FX71" s="575"/>
      <c r="FY71" s="575"/>
      <c r="FZ71" s="575"/>
      <c r="GA71" s="575"/>
      <c r="GB71" s="575"/>
      <c r="GC71" s="575"/>
      <c r="GD71" s="575"/>
      <c r="GE71" s="575"/>
      <c r="GF71" s="575"/>
    </row>
    <row r="72" spans="1:188" s="573" customFormat="1" ht="47.25">
      <c r="A72" s="568"/>
      <c r="B72" s="577" t="s">
        <v>372</v>
      </c>
      <c r="C72" s="577">
        <v>1</v>
      </c>
      <c r="D72" s="341"/>
      <c r="E72" s="341" t="s">
        <v>234</v>
      </c>
      <c r="F72" s="341"/>
      <c r="G72" s="341" t="s">
        <v>373</v>
      </c>
      <c r="H72" s="574">
        <v>74475</v>
      </c>
      <c r="I72" s="595"/>
      <c r="J72" s="595">
        <v>0</v>
      </c>
      <c r="K72" s="595"/>
      <c r="L72" s="595"/>
      <c r="M72" s="595">
        <f>N72+T72</f>
        <v>67000</v>
      </c>
      <c r="N72" s="574">
        <f>O72+P72</f>
        <v>3000</v>
      </c>
      <c r="O72" s="632"/>
      <c r="P72" s="604">
        <v>3000</v>
      </c>
      <c r="Q72" s="595">
        <f>R72+S72</f>
        <v>0</v>
      </c>
      <c r="R72" s="632"/>
      <c r="S72" s="632"/>
      <c r="T72" s="595">
        <v>64000</v>
      </c>
      <c r="U72" s="632"/>
      <c r="V72" s="632"/>
      <c r="W72" s="604">
        <f>P72</f>
        <v>3000</v>
      </c>
      <c r="X72" s="632"/>
      <c r="Y72" s="632"/>
      <c r="Z72" s="632"/>
      <c r="AA72" s="632"/>
      <c r="AB72" s="632"/>
      <c r="AC72" s="632"/>
      <c r="AD72" s="574">
        <f t="shared" ref="AD72:AD73" si="106">AE72+AF72+AH72+AI72</f>
        <v>0</v>
      </c>
      <c r="AE72" s="574">
        <f>O72+V72-U72</f>
        <v>0</v>
      </c>
      <c r="AF72" s="574">
        <f>P72+X72-W72</f>
        <v>0</v>
      </c>
      <c r="AG72" s="574"/>
      <c r="AH72" s="574">
        <f>R72+Z72-Y72</f>
        <v>0</v>
      </c>
      <c r="AI72" s="574">
        <f>S72+AB72-AA72</f>
        <v>0</v>
      </c>
      <c r="AJ72" s="574"/>
      <c r="AK72" s="1174"/>
      <c r="AL72" s="572">
        <f t="shared" si="5"/>
        <v>-3000</v>
      </c>
      <c r="AM72" s="574">
        <f t="shared" si="6"/>
        <v>0</v>
      </c>
      <c r="AN72" s="574">
        <f t="shared" si="7"/>
        <v>-3000</v>
      </c>
      <c r="AO72" s="574">
        <f t="shared" si="8"/>
        <v>0</v>
      </c>
      <c r="AP72" s="574">
        <f t="shared" si="9"/>
        <v>0</v>
      </c>
      <c r="AQ72" s="1174" t="s">
        <v>563</v>
      </c>
      <c r="AR72" s="575"/>
      <c r="AS72" s="575"/>
      <c r="AT72" s="575"/>
      <c r="AU72" s="575"/>
      <c r="AV72" s="575"/>
      <c r="AW72" s="575"/>
      <c r="AX72" s="575"/>
      <c r="AY72" s="575"/>
      <c r="AZ72" s="575"/>
      <c r="BA72" s="575"/>
      <c r="BB72" s="575"/>
      <c r="BC72" s="575"/>
      <c r="BD72" s="575"/>
      <c r="BE72" s="575"/>
      <c r="BF72" s="575"/>
      <c r="BG72" s="575"/>
      <c r="BH72" s="575"/>
      <c r="BI72" s="575"/>
      <c r="BJ72" s="575"/>
      <c r="BK72" s="575"/>
      <c r="BL72" s="575"/>
      <c r="BM72" s="575"/>
      <c r="BN72" s="575"/>
      <c r="BO72" s="575"/>
      <c r="BP72" s="575"/>
      <c r="BQ72" s="575"/>
      <c r="BR72" s="575"/>
      <c r="BS72" s="575"/>
      <c r="BT72" s="575"/>
      <c r="BU72" s="575"/>
      <c r="BV72" s="575"/>
      <c r="BW72" s="575"/>
      <c r="BX72" s="575"/>
      <c r="BY72" s="575"/>
      <c r="BZ72" s="575"/>
      <c r="CA72" s="575"/>
      <c r="CB72" s="575"/>
      <c r="CC72" s="575"/>
      <c r="CD72" s="575"/>
      <c r="CE72" s="575"/>
      <c r="CF72" s="575"/>
      <c r="CG72" s="575"/>
      <c r="CH72" s="575"/>
      <c r="CI72" s="575"/>
      <c r="CJ72" s="575"/>
      <c r="CK72" s="575"/>
      <c r="CL72" s="575"/>
      <c r="CM72" s="575"/>
      <c r="CN72" s="575"/>
      <c r="CO72" s="575"/>
      <c r="CP72" s="575"/>
      <c r="CQ72" s="575"/>
      <c r="CR72" s="575"/>
      <c r="CS72" s="575"/>
      <c r="CT72" s="575"/>
      <c r="CU72" s="575"/>
      <c r="CV72" s="575"/>
      <c r="CW72" s="575"/>
      <c r="CX72" s="575"/>
      <c r="CY72" s="575"/>
      <c r="CZ72" s="575"/>
      <c r="DA72" s="575"/>
      <c r="DB72" s="575"/>
      <c r="DC72" s="575"/>
      <c r="DD72" s="575"/>
      <c r="DE72" s="575"/>
      <c r="DF72" s="575"/>
      <c r="DG72" s="575"/>
      <c r="DH72" s="575"/>
      <c r="DI72" s="575"/>
      <c r="DJ72" s="575"/>
      <c r="DK72" s="575"/>
      <c r="DL72" s="575"/>
      <c r="DM72" s="575"/>
      <c r="DN72" s="575"/>
      <c r="DO72" s="575"/>
      <c r="DP72" s="575"/>
      <c r="DQ72" s="575"/>
      <c r="DR72" s="575"/>
      <c r="DS72" s="575"/>
      <c r="DT72" s="575"/>
      <c r="DU72" s="575"/>
      <c r="DV72" s="575"/>
      <c r="DW72" s="575"/>
      <c r="DX72" s="575"/>
      <c r="DY72" s="575"/>
      <c r="DZ72" s="575"/>
      <c r="EA72" s="575"/>
      <c r="EB72" s="575"/>
      <c r="EC72" s="575"/>
      <c r="ED72" s="575"/>
      <c r="EE72" s="575"/>
      <c r="EF72" s="575"/>
      <c r="EG72" s="575"/>
      <c r="EH72" s="575"/>
      <c r="EI72" s="575"/>
      <c r="EJ72" s="575"/>
      <c r="EK72" s="575"/>
      <c r="EL72" s="575"/>
      <c r="EM72" s="575"/>
      <c r="EN72" s="575"/>
      <c r="EO72" s="575"/>
      <c r="EP72" s="575"/>
      <c r="EQ72" s="575"/>
      <c r="ER72" s="575"/>
      <c r="ES72" s="575"/>
      <c r="ET72" s="575"/>
      <c r="EU72" s="575"/>
      <c r="EV72" s="575"/>
      <c r="EW72" s="575"/>
      <c r="EX72" s="575"/>
      <c r="EY72" s="575"/>
      <c r="EZ72" s="575"/>
      <c r="FA72" s="575"/>
      <c r="FB72" s="575"/>
      <c r="FC72" s="575"/>
      <c r="FD72" s="575"/>
      <c r="FE72" s="575"/>
      <c r="FF72" s="575"/>
      <c r="FG72" s="575"/>
      <c r="FH72" s="575"/>
      <c r="FI72" s="575"/>
      <c r="FJ72" s="575"/>
      <c r="FK72" s="575"/>
      <c r="FL72" s="575"/>
      <c r="FM72" s="575"/>
      <c r="FN72" s="575"/>
      <c r="FO72" s="575"/>
      <c r="FP72" s="575"/>
      <c r="FQ72" s="575"/>
      <c r="FR72" s="575"/>
      <c r="FS72" s="575"/>
      <c r="FT72" s="575"/>
      <c r="FU72" s="575"/>
      <c r="FV72" s="575"/>
      <c r="FW72" s="575"/>
      <c r="FX72" s="575"/>
      <c r="FY72" s="575"/>
      <c r="FZ72" s="575"/>
      <c r="GA72" s="575"/>
      <c r="GB72" s="575"/>
      <c r="GC72" s="575"/>
      <c r="GD72" s="575"/>
      <c r="GE72" s="575"/>
      <c r="GF72" s="575"/>
    </row>
    <row r="73" spans="1:188" s="573" customFormat="1" ht="47.25">
      <c r="A73" s="568"/>
      <c r="B73" s="577" t="s">
        <v>374</v>
      </c>
      <c r="C73" s="577">
        <v>1</v>
      </c>
      <c r="D73" s="341"/>
      <c r="E73" s="341" t="s">
        <v>245</v>
      </c>
      <c r="F73" s="341"/>
      <c r="G73" s="341" t="s">
        <v>375</v>
      </c>
      <c r="H73" s="574">
        <v>96908</v>
      </c>
      <c r="I73" s="595"/>
      <c r="J73" s="595"/>
      <c r="K73" s="595"/>
      <c r="L73" s="595"/>
      <c r="M73" s="595">
        <f>N73+T73</f>
        <v>87200</v>
      </c>
      <c r="N73" s="574">
        <f>O73+P73</f>
        <v>15700</v>
      </c>
      <c r="O73" s="632"/>
      <c r="P73" s="604">
        <v>15700</v>
      </c>
      <c r="Q73" s="595">
        <f>R73+S73</f>
        <v>0</v>
      </c>
      <c r="R73" s="632"/>
      <c r="S73" s="632"/>
      <c r="T73" s="595">
        <v>71500</v>
      </c>
      <c r="U73" s="632"/>
      <c r="V73" s="632"/>
      <c r="W73" s="604">
        <f>P73</f>
        <v>15700</v>
      </c>
      <c r="X73" s="632"/>
      <c r="Y73" s="632"/>
      <c r="Z73" s="632"/>
      <c r="AA73" s="632"/>
      <c r="AB73" s="632"/>
      <c r="AC73" s="632"/>
      <c r="AD73" s="574">
        <f t="shared" si="106"/>
        <v>0</v>
      </c>
      <c r="AE73" s="574">
        <f>O73+V73-U73</f>
        <v>0</v>
      </c>
      <c r="AF73" s="574">
        <f>P73+X73-W73</f>
        <v>0</v>
      </c>
      <c r="AG73" s="574"/>
      <c r="AH73" s="574">
        <f>R73+Z73-Y73</f>
        <v>0</v>
      </c>
      <c r="AI73" s="574">
        <f>S73+AB73-AA73</f>
        <v>0</v>
      </c>
      <c r="AJ73" s="574"/>
      <c r="AK73" s="1174"/>
      <c r="AL73" s="572">
        <f t="shared" si="5"/>
        <v>-15700</v>
      </c>
      <c r="AM73" s="574">
        <f t="shared" si="6"/>
        <v>0</v>
      </c>
      <c r="AN73" s="574">
        <f t="shared" si="7"/>
        <v>-15700</v>
      </c>
      <c r="AO73" s="574">
        <f t="shared" si="8"/>
        <v>0</v>
      </c>
      <c r="AP73" s="574">
        <f t="shared" si="9"/>
        <v>0</v>
      </c>
      <c r="AQ73" s="1174"/>
      <c r="AR73" s="575"/>
      <c r="AS73" s="575"/>
      <c r="AT73" s="575"/>
      <c r="AU73" s="575"/>
      <c r="AV73" s="575"/>
      <c r="AW73" s="575"/>
      <c r="AX73" s="575"/>
      <c r="AY73" s="575"/>
      <c r="AZ73" s="575"/>
      <c r="BA73" s="575"/>
      <c r="BB73" s="575"/>
      <c r="BC73" s="575"/>
      <c r="BD73" s="575"/>
      <c r="BE73" s="575"/>
      <c r="BF73" s="575"/>
      <c r="BG73" s="575"/>
      <c r="BH73" s="575"/>
      <c r="BI73" s="575"/>
      <c r="BJ73" s="575"/>
      <c r="BK73" s="575"/>
      <c r="BL73" s="575"/>
      <c r="BM73" s="575"/>
      <c r="BN73" s="575"/>
      <c r="BO73" s="575"/>
      <c r="BP73" s="575"/>
      <c r="BQ73" s="575"/>
      <c r="BR73" s="575"/>
      <c r="BS73" s="575"/>
      <c r="BT73" s="575"/>
      <c r="BU73" s="575"/>
      <c r="BV73" s="575"/>
      <c r="BW73" s="575"/>
      <c r="BX73" s="575"/>
      <c r="BY73" s="575"/>
      <c r="BZ73" s="575"/>
      <c r="CA73" s="575"/>
      <c r="CB73" s="575"/>
      <c r="CC73" s="575"/>
      <c r="CD73" s="575"/>
      <c r="CE73" s="575"/>
      <c r="CF73" s="575"/>
      <c r="CG73" s="575"/>
      <c r="CH73" s="575"/>
      <c r="CI73" s="575"/>
      <c r="CJ73" s="575"/>
      <c r="CK73" s="575"/>
      <c r="CL73" s="575"/>
      <c r="CM73" s="575"/>
      <c r="CN73" s="575"/>
      <c r="CO73" s="575"/>
      <c r="CP73" s="575"/>
      <c r="CQ73" s="575"/>
      <c r="CR73" s="575"/>
      <c r="CS73" s="575"/>
      <c r="CT73" s="575"/>
      <c r="CU73" s="575"/>
      <c r="CV73" s="575"/>
      <c r="CW73" s="575"/>
      <c r="CX73" s="575"/>
      <c r="CY73" s="575"/>
      <c r="CZ73" s="575"/>
      <c r="DA73" s="575"/>
      <c r="DB73" s="575"/>
      <c r="DC73" s="575"/>
      <c r="DD73" s="575"/>
      <c r="DE73" s="575"/>
      <c r="DF73" s="575"/>
      <c r="DG73" s="575"/>
      <c r="DH73" s="575"/>
      <c r="DI73" s="575"/>
      <c r="DJ73" s="575"/>
      <c r="DK73" s="575"/>
      <c r="DL73" s="575"/>
      <c r="DM73" s="575"/>
      <c r="DN73" s="575"/>
      <c r="DO73" s="575"/>
      <c r="DP73" s="575"/>
      <c r="DQ73" s="575"/>
      <c r="DR73" s="575"/>
      <c r="DS73" s="575"/>
      <c r="DT73" s="575"/>
      <c r="DU73" s="575"/>
      <c r="DV73" s="575"/>
      <c r="DW73" s="575"/>
      <c r="DX73" s="575"/>
      <c r="DY73" s="575"/>
      <c r="DZ73" s="575"/>
      <c r="EA73" s="575"/>
      <c r="EB73" s="575"/>
      <c r="EC73" s="575"/>
      <c r="ED73" s="575"/>
      <c r="EE73" s="575"/>
      <c r="EF73" s="575"/>
      <c r="EG73" s="575"/>
      <c r="EH73" s="575"/>
      <c r="EI73" s="575"/>
      <c r="EJ73" s="575"/>
      <c r="EK73" s="575"/>
      <c r="EL73" s="575"/>
      <c r="EM73" s="575"/>
      <c r="EN73" s="575"/>
      <c r="EO73" s="575"/>
      <c r="EP73" s="575"/>
      <c r="EQ73" s="575"/>
      <c r="ER73" s="575"/>
      <c r="ES73" s="575"/>
      <c r="ET73" s="575"/>
      <c r="EU73" s="575"/>
      <c r="EV73" s="575"/>
      <c r="EW73" s="575"/>
      <c r="EX73" s="575"/>
      <c r="EY73" s="575"/>
      <c r="EZ73" s="575"/>
      <c r="FA73" s="575"/>
      <c r="FB73" s="575"/>
      <c r="FC73" s="575"/>
      <c r="FD73" s="575"/>
      <c r="FE73" s="575"/>
      <c r="FF73" s="575"/>
      <c r="FG73" s="575"/>
      <c r="FH73" s="575"/>
      <c r="FI73" s="575"/>
      <c r="FJ73" s="575"/>
      <c r="FK73" s="575"/>
      <c r="FL73" s="575"/>
      <c r="FM73" s="575"/>
      <c r="FN73" s="575"/>
      <c r="FO73" s="575"/>
      <c r="FP73" s="575"/>
      <c r="FQ73" s="575"/>
      <c r="FR73" s="575"/>
      <c r="FS73" s="575"/>
      <c r="FT73" s="575"/>
      <c r="FU73" s="575"/>
      <c r="FV73" s="575"/>
      <c r="FW73" s="575"/>
      <c r="FX73" s="575"/>
      <c r="FY73" s="575"/>
      <c r="FZ73" s="575"/>
      <c r="GA73" s="575"/>
      <c r="GB73" s="575"/>
      <c r="GC73" s="575"/>
      <c r="GD73" s="575"/>
      <c r="GE73" s="575"/>
      <c r="GF73" s="575"/>
    </row>
    <row r="74" spans="1:188" s="587" customFormat="1" ht="31.5">
      <c r="A74" s="580" t="s">
        <v>34</v>
      </c>
      <c r="B74" s="585" t="s">
        <v>54</v>
      </c>
      <c r="C74" s="585"/>
      <c r="D74" s="633"/>
      <c r="E74" s="634"/>
      <c r="F74" s="586"/>
      <c r="G74" s="635"/>
      <c r="H74" s="636">
        <f>H75+H81</f>
        <v>1183202</v>
      </c>
      <c r="I74" s="636">
        <f t="shared" ref="I74:AI74" si="107">I75+I81</f>
        <v>40000</v>
      </c>
      <c r="J74" s="636">
        <f t="shared" si="107"/>
        <v>127000</v>
      </c>
      <c r="K74" s="636">
        <f t="shared" si="107"/>
        <v>0</v>
      </c>
      <c r="L74" s="636">
        <f t="shared" si="107"/>
        <v>0</v>
      </c>
      <c r="M74" s="636">
        <f t="shared" si="107"/>
        <v>519900</v>
      </c>
      <c r="N74" s="636">
        <f t="shared" si="107"/>
        <v>152500</v>
      </c>
      <c r="O74" s="636">
        <f t="shared" si="107"/>
        <v>0</v>
      </c>
      <c r="P74" s="636">
        <f t="shared" si="107"/>
        <v>152500</v>
      </c>
      <c r="Q74" s="636">
        <f t="shared" si="107"/>
        <v>3000</v>
      </c>
      <c r="R74" s="636">
        <f t="shared" si="107"/>
        <v>3000</v>
      </c>
      <c r="S74" s="636">
        <f t="shared" si="107"/>
        <v>0</v>
      </c>
      <c r="T74" s="636">
        <f t="shared" si="107"/>
        <v>727400</v>
      </c>
      <c r="U74" s="636">
        <f t="shared" si="107"/>
        <v>0</v>
      </c>
      <c r="V74" s="636">
        <f t="shared" si="107"/>
        <v>0</v>
      </c>
      <c r="W74" s="636">
        <f t="shared" si="107"/>
        <v>21514</v>
      </c>
      <c r="X74" s="636">
        <f t="shared" si="107"/>
        <v>322</v>
      </c>
      <c r="Y74" s="636">
        <f t="shared" si="107"/>
        <v>322</v>
      </c>
      <c r="Z74" s="636">
        <f t="shared" si="107"/>
        <v>0</v>
      </c>
      <c r="AA74" s="636">
        <f t="shared" si="107"/>
        <v>0</v>
      </c>
      <c r="AB74" s="636">
        <f t="shared" si="107"/>
        <v>50170</v>
      </c>
      <c r="AC74" s="636">
        <f t="shared" si="107"/>
        <v>0</v>
      </c>
      <c r="AD74" s="636">
        <f t="shared" si="107"/>
        <v>183834</v>
      </c>
      <c r="AE74" s="636">
        <f t="shared" si="107"/>
        <v>0</v>
      </c>
      <c r="AF74" s="636">
        <f t="shared" si="107"/>
        <v>130986</v>
      </c>
      <c r="AG74" s="636">
        <f t="shared" si="107"/>
        <v>0</v>
      </c>
      <c r="AH74" s="636">
        <f t="shared" si="107"/>
        <v>2678</v>
      </c>
      <c r="AI74" s="636">
        <f t="shared" si="107"/>
        <v>50170</v>
      </c>
      <c r="AJ74" s="636">
        <f t="shared" ref="AJ74:AK74" si="108">AJ75+AJ81</f>
        <v>437400</v>
      </c>
      <c r="AK74" s="636">
        <f t="shared" si="108"/>
        <v>0</v>
      </c>
      <c r="AL74" s="572">
        <f t="shared" si="5"/>
        <v>28334</v>
      </c>
      <c r="AM74" s="582">
        <f t="shared" si="6"/>
        <v>0</v>
      </c>
      <c r="AN74" s="582">
        <f t="shared" si="7"/>
        <v>-21514</v>
      </c>
      <c r="AO74" s="582">
        <f t="shared" si="8"/>
        <v>-322</v>
      </c>
      <c r="AP74" s="582">
        <f t="shared" si="9"/>
        <v>50170</v>
      </c>
      <c r="AQ74" s="608"/>
      <c r="AR74" s="584"/>
      <c r="AS74" s="584"/>
      <c r="AT74" s="584"/>
      <c r="AU74" s="584"/>
      <c r="AV74" s="584"/>
      <c r="AW74" s="584"/>
      <c r="AX74" s="584"/>
      <c r="AY74" s="584"/>
      <c r="AZ74" s="584"/>
      <c r="BA74" s="584"/>
      <c r="BB74" s="584"/>
      <c r="BC74" s="584"/>
      <c r="BD74" s="584"/>
      <c r="BE74" s="584"/>
      <c r="BF74" s="584"/>
      <c r="BG74" s="584"/>
      <c r="BH74" s="584"/>
      <c r="BI74" s="584"/>
      <c r="BJ74" s="584"/>
      <c r="BK74" s="584"/>
      <c r="BL74" s="584"/>
      <c r="BM74" s="584"/>
      <c r="BN74" s="584"/>
      <c r="BO74" s="584"/>
      <c r="BP74" s="584"/>
      <c r="BQ74" s="584"/>
      <c r="BR74" s="584"/>
      <c r="BS74" s="584"/>
      <c r="BT74" s="584"/>
      <c r="BU74" s="584"/>
      <c r="BV74" s="584"/>
      <c r="BW74" s="584"/>
      <c r="BX74" s="584"/>
      <c r="BY74" s="584"/>
      <c r="BZ74" s="584"/>
      <c r="CA74" s="584"/>
      <c r="CB74" s="584"/>
      <c r="CC74" s="584"/>
      <c r="CD74" s="584"/>
      <c r="CE74" s="584"/>
      <c r="CF74" s="584"/>
      <c r="CG74" s="584"/>
      <c r="CH74" s="584"/>
      <c r="CI74" s="584"/>
      <c r="CJ74" s="584"/>
      <c r="CK74" s="584"/>
      <c r="CL74" s="584"/>
      <c r="CM74" s="584"/>
      <c r="CN74" s="584"/>
      <c r="CO74" s="584"/>
      <c r="CP74" s="584"/>
      <c r="CQ74" s="584"/>
      <c r="CR74" s="584"/>
      <c r="CS74" s="584"/>
      <c r="CT74" s="584"/>
      <c r="CU74" s="584"/>
      <c r="CV74" s="584"/>
      <c r="CW74" s="584"/>
      <c r="CX74" s="584"/>
      <c r="CY74" s="584"/>
      <c r="CZ74" s="584"/>
      <c r="DA74" s="584"/>
      <c r="DB74" s="584"/>
      <c r="DC74" s="584"/>
      <c r="DD74" s="584"/>
      <c r="DE74" s="584"/>
      <c r="DF74" s="584"/>
      <c r="DG74" s="584"/>
      <c r="DH74" s="584"/>
      <c r="DI74" s="584"/>
      <c r="DJ74" s="584"/>
      <c r="DK74" s="584"/>
      <c r="DL74" s="584"/>
      <c r="DM74" s="584"/>
      <c r="DN74" s="584"/>
      <c r="DO74" s="584"/>
      <c r="DP74" s="584"/>
      <c r="DQ74" s="584"/>
      <c r="DR74" s="584"/>
      <c r="DS74" s="584"/>
      <c r="DT74" s="584"/>
      <c r="DU74" s="584"/>
      <c r="DV74" s="584"/>
      <c r="DW74" s="584"/>
      <c r="DX74" s="584"/>
      <c r="DY74" s="584"/>
      <c r="DZ74" s="584"/>
      <c r="EA74" s="584"/>
      <c r="EB74" s="584"/>
      <c r="EC74" s="584"/>
      <c r="ED74" s="584"/>
      <c r="EE74" s="584"/>
      <c r="EF74" s="584"/>
      <c r="EG74" s="584"/>
      <c r="EH74" s="584"/>
      <c r="EI74" s="584"/>
      <c r="EJ74" s="584"/>
      <c r="EK74" s="584"/>
      <c r="EL74" s="584"/>
      <c r="EM74" s="584"/>
      <c r="EN74" s="584"/>
      <c r="EO74" s="584"/>
      <c r="EP74" s="584"/>
      <c r="EQ74" s="584"/>
      <c r="ER74" s="584"/>
      <c r="ES74" s="584"/>
      <c r="ET74" s="584"/>
      <c r="EU74" s="584"/>
      <c r="EV74" s="584"/>
      <c r="EW74" s="584"/>
      <c r="EX74" s="584"/>
      <c r="EY74" s="584"/>
      <c r="EZ74" s="584"/>
      <c r="FA74" s="584"/>
      <c r="FB74" s="584"/>
      <c r="FC74" s="584"/>
      <c r="FD74" s="584"/>
      <c r="FE74" s="584"/>
      <c r="FF74" s="584"/>
      <c r="FG74" s="584"/>
      <c r="FH74" s="584"/>
      <c r="FI74" s="584"/>
      <c r="FJ74" s="584"/>
      <c r="FK74" s="584"/>
      <c r="FL74" s="584"/>
      <c r="FM74" s="584"/>
      <c r="FN74" s="584"/>
      <c r="FO74" s="584"/>
      <c r="FP74" s="584"/>
      <c r="FQ74" s="584"/>
      <c r="FR74" s="584"/>
      <c r="FS74" s="584"/>
      <c r="FT74" s="584"/>
      <c r="FU74" s="584"/>
      <c r="FV74" s="584"/>
      <c r="FW74" s="584"/>
      <c r="FX74" s="584"/>
      <c r="FY74" s="584"/>
      <c r="FZ74" s="584"/>
      <c r="GA74" s="584"/>
      <c r="GB74" s="584"/>
      <c r="GC74" s="584"/>
      <c r="GD74" s="584"/>
      <c r="GE74" s="584"/>
      <c r="GF74" s="584"/>
    </row>
    <row r="75" spans="1:188" s="587" customFormat="1" ht="31.5">
      <c r="A75" s="580" t="s">
        <v>435</v>
      </c>
      <c r="B75" s="590" t="s">
        <v>216</v>
      </c>
      <c r="C75" s="590"/>
      <c r="D75" s="633"/>
      <c r="E75" s="634"/>
      <c r="F75" s="586"/>
      <c r="G75" s="635"/>
      <c r="H75" s="636">
        <f>H76+H79</f>
        <v>784125</v>
      </c>
      <c r="I75" s="636">
        <f t="shared" ref="I75:AI75" si="109">I76+I79</f>
        <v>40000</v>
      </c>
      <c r="J75" s="636">
        <f t="shared" si="109"/>
        <v>127000</v>
      </c>
      <c r="K75" s="636">
        <f t="shared" si="109"/>
        <v>0</v>
      </c>
      <c r="L75" s="636">
        <f t="shared" si="109"/>
        <v>0</v>
      </c>
      <c r="M75" s="636">
        <f t="shared" si="109"/>
        <v>519900</v>
      </c>
      <c r="N75" s="636">
        <f t="shared" si="109"/>
        <v>82500</v>
      </c>
      <c r="O75" s="636">
        <f t="shared" si="109"/>
        <v>0</v>
      </c>
      <c r="P75" s="636">
        <f t="shared" si="109"/>
        <v>82500</v>
      </c>
      <c r="Q75" s="636">
        <f t="shared" si="109"/>
        <v>3000</v>
      </c>
      <c r="R75" s="636">
        <f t="shared" si="109"/>
        <v>3000</v>
      </c>
      <c r="S75" s="636">
        <f t="shared" si="109"/>
        <v>0</v>
      </c>
      <c r="T75" s="636">
        <f t="shared" si="109"/>
        <v>437400</v>
      </c>
      <c r="U75" s="636">
        <f t="shared" si="109"/>
        <v>0</v>
      </c>
      <c r="V75" s="636">
        <f t="shared" si="109"/>
        <v>0</v>
      </c>
      <c r="W75" s="636">
        <f t="shared" si="109"/>
        <v>0</v>
      </c>
      <c r="X75" s="636">
        <f t="shared" si="109"/>
        <v>322</v>
      </c>
      <c r="Y75" s="636">
        <f t="shared" si="109"/>
        <v>322</v>
      </c>
      <c r="Z75" s="636">
        <f t="shared" si="109"/>
        <v>0</v>
      </c>
      <c r="AA75" s="636">
        <f t="shared" si="109"/>
        <v>0</v>
      </c>
      <c r="AB75" s="636">
        <f t="shared" si="109"/>
        <v>28656</v>
      </c>
      <c r="AC75" s="636">
        <f t="shared" si="109"/>
        <v>0</v>
      </c>
      <c r="AD75" s="636">
        <f t="shared" si="109"/>
        <v>113834</v>
      </c>
      <c r="AE75" s="636">
        <f t="shared" si="109"/>
        <v>0</v>
      </c>
      <c r="AF75" s="636">
        <f t="shared" si="109"/>
        <v>82500</v>
      </c>
      <c r="AG75" s="636">
        <f t="shared" si="109"/>
        <v>0</v>
      </c>
      <c r="AH75" s="636">
        <f t="shared" si="109"/>
        <v>2678</v>
      </c>
      <c r="AI75" s="636">
        <f t="shared" si="109"/>
        <v>28656</v>
      </c>
      <c r="AJ75" s="636">
        <f t="shared" ref="AJ75" si="110">AJ76</f>
        <v>437400</v>
      </c>
      <c r="AK75" s="636"/>
      <c r="AL75" s="572">
        <f t="shared" si="5"/>
        <v>28334</v>
      </c>
      <c r="AM75" s="582">
        <f t="shared" si="6"/>
        <v>0</v>
      </c>
      <c r="AN75" s="582">
        <f t="shared" si="7"/>
        <v>0</v>
      </c>
      <c r="AO75" s="582">
        <f t="shared" si="8"/>
        <v>-322</v>
      </c>
      <c r="AP75" s="582">
        <f t="shared" si="9"/>
        <v>28656</v>
      </c>
      <c r="AQ75" s="608"/>
      <c r="AR75" s="584"/>
      <c r="AS75" s="584"/>
      <c r="AT75" s="584"/>
      <c r="AU75" s="584"/>
      <c r="AV75" s="584"/>
      <c r="AW75" s="584"/>
      <c r="AX75" s="584"/>
      <c r="AY75" s="584"/>
      <c r="AZ75" s="584"/>
      <c r="BA75" s="584"/>
      <c r="BB75" s="584"/>
      <c r="BC75" s="584"/>
      <c r="BD75" s="584"/>
      <c r="BE75" s="584"/>
      <c r="BF75" s="584"/>
      <c r="BG75" s="584"/>
      <c r="BH75" s="584"/>
      <c r="BI75" s="584"/>
      <c r="BJ75" s="584"/>
      <c r="BK75" s="584"/>
      <c r="BL75" s="584"/>
      <c r="BM75" s="584"/>
      <c r="BN75" s="584"/>
      <c r="BO75" s="584"/>
      <c r="BP75" s="584"/>
      <c r="BQ75" s="584"/>
      <c r="BR75" s="584"/>
      <c r="BS75" s="584"/>
      <c r="BT75" s="584"/>
      <c r="BU75" s="584"/>
      <c r="BV75" s="584"/>
      <c r="BW75" s="584"/>
      <c r="BX75" s="584"/>
      <c r="BY75" s="584"/>
      <c r="BZ75" s="584"/>
      <c r="CA75" s="584"/>
      <c r="CB75" s="584"/>
      <c r="CC75" s="584"/>
      <c r="CD75" s="584"/>
      <c r="CE75" s="584"/>
      <c r="CF75" s="584"/>
      <c r="CG75" s="584"/>
      <c r="CH75" s="584"/>
      <c r="CI75" s="584"/>
      <c r="CJ75" s="584"/>
      <c r="CK75" s="584"/>
      <c r="CL75" s="584"/>
      <c r="CM75" s="584"/>
      <c r="CN75" s="584"/>
      <c r="CO75" s="584"/>
      <c r="CP75" s="584"/>
      <c r="CQ75" s="584"/>
      <c r="CR75" s="584"/>
      <c r="CS75" s="584"/>
      <c r="CT75" s="584"/>
      <c r="CU75" s="584"/>
      <c r="CV75" s="584"/>
      <c r="CW75" s="584"/>
      <c r="CX75" s="584"/>
      <c r="CY75" s="584"/>
      <c r="CZ75" s="584"/>
      <c r="DA75" s="584"/>
      <c r="DB75" s="584"/>
      <c r="DC75" s="584"/>
      <c r="DD75" s="584"/>
      <c r="DE75" s="584"/>
      <c r="DF75" s="584"/>
      <c r="DG75" s="584"/>
      <c r="DH75" s="584"/>
      <c r="DI75" s="584"/>
      <c r="DJ75" s="584"/>
      <c r="DK75" s="584"/>
      <c r="DL75" s="584"/>
      <c r="DM75" s="584"/>
      <c r="DN75" s="584"/>
      <c r="DO75" s="584"/>
      <c r="DP75" s="584"/>
      <c r="DQ75" s="584"/>
      <c r="DR75" s="584"/>
      <c r="DS75" s="584"/>
      <c r="DT75" s="584"/>
      <c r="DU75" s="584"/>
      <c r="DV75" s="584"/>
      <c r="DW75" s="584"/>
      <c r="DX75" s="584"/>
      <c r="DY75" s="584"/>
      <c r="DZ75" s="584"/>
      <c r="EA75" s="584"/>
      <c r="EB75" s="584"/>
      <c r="EC75" s="584"/>
      <c r="ED75" s="584"/>
      <c r="EE75" s="584"/>
      <c r="EF75" s="584"/>
      <c r="EG75" s="584"/>
      <c r="EH75" s="584"/>
      <c r="EI75" s="584"/>
      <c r="EJ75" s="584"/>
      <c r="EK75" s="584"/>
      <c r="EL75" s="584"/>
      <c r="EM75" s="584"/>
      <c r="EN75" s="584"/>
      <c r="EO75" s="584"/>
      <c r="EP75" s="584"/>
      <c r="EQ75" s="584"/>
      <c r="ER75" s="584"/>
      <c r="ES75" s="584"/>
      <c r="ET75" s="584"/>
      <c r="EU75" s="584"/>
      <c r="EV75" s="584"/>
      <c r="EW75" s="584"/>
      <c r="EX75" s="584"/>
      <c r="EY75" s="584"/>
      <c r="EZ75" s="584"/>
      <c r="FA75" s="584"/>
      <c r="FB75" s="584"/>
      <c r="FC75" s="584"/>
      <c r="FD75" s="584"/>
      <c r="FE75" s="584"/>
      <c r="FF75" s="584"/>
      <c r="FG75" s="584"/>
      <c r="FH75" s="584"/>
      <c r="FI75" s="584"/>
      <c r="FJ75" s="584"/>
      <c r="FK75" s="584"/>
      <c r="FL75" s="584"/>
      <c r="FM75" s="584"/>
      <c r="FN75" s="584"/>
      <c r="FO75" s="584"/>
      <c r="FP75" s="584"/>
      <c r="FQ75" s="584"/>
      <c r="FR75" s="584"/>
      <c r="FS75" s="584"/>
      <c r="FT75" s="584"/>
      <c r="FU75" s="584"/>
      <c r="FV75" s="584"/>
      <c r="FW75" s="584"/>
      <c r="FX75" s="584"/>
      <c r="FY75" s="584"/>
      <c r="FZ75" s="584"/>
      <c r="GA75" s="584"/>
      <c r="GB75" s="584"/>
      <c r="GC75" s="584"/>
      <c r="GD75" s="584"/>
      <c r="GE75" s="584"/>
      <c r="GF75" s="584"/>
    </row>
    <row r="76" spans="1:188" s="587" customFormat="1" ht="17.25">
      <c r="A76" s="580"/>
      <c r="B76" s="590" t="s">
        <v>28</v>
      </c>
      <c r="C76" s="590"/>
      <c r="D76" s="633"/>
      <c r="E76" s="634"/>
      <c r="F76" s="586"/>
      <c r="G76" s="635"/>
      <c r="H76" s="636">
        <f>H77+H78</f>
        <v>733019</v>
      </c>
      <c r="I76" s="636">
        <f t="shared" ref="I76:AI76" si="111">I77+I78</f>
        <v>40000</v>
      </c>
      <c r="J76" s="636">
        <f t="shared" si="111"/>
        <v>127000</v>
      </c>
      <c r="K76" s="636">
        <f t="shared" si="111"/>
        <v>0</v>
      </c>
      <c r="L76" s="636">
        <f t="shared" si="111"/>
        <v>0</v>
      </c>
      <c r="M76" s="636">
        <f t="shared" si="111"/>
        <v>519900</v>
      </c>
      <c r="N76" s="636">
        <f t="shared" si="111"/>
        <v>82500</v>
      </c>
      <c r="O76" s="636">
        <f t="shared" si="111"/>
        <v>0</v>
      </c>
      <c r="P76" s="636">
        <f t="shared" si="111"/>
        <v>82500</v>
      </c>
      <c r="Q76" s="636">
        <f t="shared" si="111"/>
        <v>0</v>
      </c>
      <c r="R76" s="636">
        <f t="shared" si="111"/>
        <v>0</v>
      </c>
      <c r="S76" s="636">
        <f t="shared" si="111"/>
        <v>0</v>
      </c>
      <c r="T76" s="636">
        <f t="shared" si="111"/>
        <v>437400</v>
      </c>
      <c r="U76" s="636">
        <f t="shared" si="111"/>
        <v>0</v>
      </c>
      <c r="V76" s="636">
        <f t="shared" si="111"/>
        <v>0</v>
      </c>
      <c r="W76" s="636">
        <f t="shared" si="111"/>
        <v>0</v>
      </c>
      <c r="X76" s="636">
        <f t="shared" si="111"/>
        <v>0</v>
      </c>
      <c r="Y76" s="636">
        <f t="shared" si="111"/>
        <v>0</v>
      </c>
      <c r="Z76" s="636">
        <f t="shared" si="111"/>
        <v>0</v>
      </c>
      <c r="AA76" s="636">
        <f t="shared" si="111"/>
        <v>0</v>
      </c>
      <c r="AB76" s="636">
        <f t="shared" si="111"/>
        <v>28656</v>
      </c>
      <c r="AC76" s="636">
        <f t="shared" si="111"/>
        <v>0</v>
      </c>
      <c r="AD76" s="636">
        <f t="shared" si="111"/>
        <v>111156</v>
      </c>
      <c r="AE76" s="636">
        <f t="shared" si="111"/>
        <v>0</v>
      </c>
      <c r="AF76" s="636">
        <f t="shared" si="111"/>
        <v>82500</v>
      </c>
      <c r="AG76" s="636">
        <f t="shared" si="111"/>
        <v>0</v>
      </c>
      <c r="AH76" s="636">
        <f t="shared" si="111"/>
        <v>0</v>
      </c>
      <c r="AI76" s="636">
        <f t="shared" si="111"/>
        <v>28656</v>
      </c>
      <c r="AJ76" s="636">
        <f t="shared" ref="AJ76" si="112">AJ77+AJ78</f>
        <v>437400</v>
      </c>
      <c r="AK76" s="636"/>
      <c r="AL76" s="572">
        <f t="shared" si="5"/>
        <v>28656</v>
      </c>
      <c r="AM76" s="582">
        <f t="shared" si="6"/>
        <v>0</v>
      </c>
      <c r="AN76" s="582">
        <f t="shared" si="7"/>
        <v>0</v>
      </c>
      <c r="AO76" s="582">
        <f t="shared" si="8"/>
        <v>0</v>
      </c>
      <c r="AP76" s="582">
        <f t="shared" si="9"/>
        <v>28656</v>
      </c>
      <c r="AQ76" s="608"/>
      <c r="AR76" s="584"/>
      <c r="AS76" s="584"/>
      <c r="AT76" s="584"/>
      <c r="AU76" s="584"/>
      <c r="AV76" s="584"/>
      <c r="AW76" s="584"/>
      <c r="AX76" s="584"/>
      <c r="AY76" s="584"/>
      <c r="AZ76" s="584"/>
      <c r="BA76" s="584"/>
      <c r="BB76" s="584"/>
      <c r="BC76" s="584"/>
      <c r="BD76" s="584"/>
      <c r="BE76" s="584"/>
      <c r="BF76" s="584"/>
      <c r="BG76" s="584"/>
      <c r="BH76" s="584"/>
      <c r="BI76" s="584"/>
      <c r="BJ76" s="584"/>
      <c r="BK76" s="584"/>
      <c r="BL76" s="584"/>
      <c r="BM76" s="584"/>
      <c r="BN76" s="584"/>
      <c r="BO76" s="584"/>
      <c r="BP76" s="584"/>
      <c r="BQ76" s="584"/>
      <c r="BR76" s="584"/>
      <c r="BS76" s="584"/>
      <c r="BT76" s="584"/>
      <c r="BU76" s="584"/>
      <c r="BV76" s="584"/>
      <c r="BW76" s="584"/>
      <c r="BX76" s="584"/>
      <c r="BY76" s="584"/>
      <c r="BZ76" s="584"/>
      <c r="CA76" s="584"/>
      <c r="CB76" s="584"/>
      <c r="CC76" s="584"/>
      <c r="CD76" s="584"/>
      <c r="CE76" s="584"/>
      <c r="CF76" s="584"/>
      <c r="CG76" s="584"/>
      <c r="CH76" s="584"/>
      <c r="CI76" s="584"/>
      <c r="CJ76" s="584"/>
      <c r="CK76" s="584"/>
      <c r="CL76" s="584"/>
      <c r="CM76" s="584"/>
      <c r="CN76" s="584"/>
      <c r="CO76" s="584"/>
      <c r="CP76" s="584"/>
      <c r="CQ76" s="584"/>
      <c r="CR76" s="584"/>
      <c r="CS76" s="584"/>
      <c r="CT76" s="584"/>
      <c r="CU76" s="584"/>
      <c r="CV76" s="584"/>
      <c r="CW76" s="584"/>
      <c r="CX76" s="584"/>
      <c r="CY76" s="584"/>
      <c r="CZ76" s="584"/>
      <c r="DA76" s="584"/>
      <c r="DB76" s="584"/>
      <c r="DC76" s="584"/>
      <c r="DD76" s="584"/>
      <c r="DE76" s="584"/>
      <c r="DF76" s="584"/>
      <c r="DG76" s="584"/>
      <c r="DH76" s="584"/>
      <c r="DI76" s="584"/>
      <c r="DJ76" s="584"/>
      <c r="DK76" s="584"/>
      <c r="DL76" s="584"/>
      <c r="DM76" s="584"/>
      <c r="DN76" s="584"/>
      <c r="DO76" s="584"/>
      <c r="DP76" s="584"/>
      <c r="DQ76" s="584"/>
      <c r="DR76" s="584"/>
      <c r="DS76" s="584"/>
      <c r="DT76" s="584"/>
      <c r="DU76" s="584"/>
      <c r="DV76" s="584"/>
      <c r="DW76" s="584"/>
      <c r="DX76" s="584"/>
      <c r="DY76" s="584"/>
      <c r="DZ76" s="584"/>
      <c r="EA76" s="584"/>
      <c r="EB76" s="584"/>
      <c r="EC76" s="584"/>
      <c r="ED76" s="584"/>
      <c r="EE76" s="584"/>
      <c r="EF76" s="584"/>
      <c r="EG76" s="584"/>
      <c r="EH76" s="584"/>
      <c r="EI76" s="584"/>
      <c r="EJ76" s="584"/>
      <c r="EK76" s="584"/>
      <c r="EL76" s="584"/>
      <c r="EM76" s="584"/>
      <c r="EN76" s="584"/>
      <c r="EO76" s="584"/>
      <c r="EP76" s="584"/>
      <c r="EQ76" s="584"/>
      <c r="ER76" s="584"/>
      <c r="ES76" s="584"/>
      <c r="ET76" s="584"/>
      <c r="EU76" s="584"/>
      <c r="EV76" s="584"/>
      <c r="EW76" s="584"/>
      <c r="EX76" s="584"/>
      <c r="EY76" s="584"/>
      <c r="EZ76" s="584"/>
      <c r="FA76" s="584"/>
      <c r="FB76" s="584"/>
      <c r="FC76" s="584"/>
      <c r="FD76" s="584"/>
      <c r="FE76" s="584"/>
      <c r="FF76" s="584"/>
      <c r="FG76" s="584"/>
      <c r="FH76" s="584"/>
      <c r="FI76" s="584"/>
      <c r="FJ76" s="584"/>
      <c r="FK76" s="584"/>
      <c r="FL76" s="584"/>
      <c r="FM76" s="584"/>
      <c r="FN76" s="584"/>
      <c r="FO76" s="584"/>
      <c r="FP76" s="584"/>
      <c r="FQ76" s="584"/>
      <c r="FR76" s="584"/>
      <c r="FS76" s="584"/>
      <c r="FT76" s="584"/>
      <c r="FU76" s="584"/>
      <c r="FV76" s="584"/>
      <c r="FW76" s="584"/>
      <c r="FX76" s="584"/>
      <c r="FY76" s="584"/>
      <c r="FZ76" s="584"/>
      <c r="GA76" s="584"/>
      <c r="GB76" s="584"/>
      <c r="GC76" s="584"/>
      <c r="GD76" s="584"/>
      <c r="GE76" s="584"/>
      <c r="GF76" s="584"/>
    </row>
    <row r="77" spans="1:188" s="595" customFormat="1" ht="130.5" customHeight="1">
      <c r="A77" s="576">
        <f>A71+1</f>
        <v>2</v>
      </c>
      <c r="B77" s="637" t="s">
        <v>377</v>
      </c>
      <c r="C77" s="637">
        <v>1</v>
      </c>
      <c r="D77" s="638" t="s">
        <v>114</v>
      </c>
      <c r="E77" s="341" t="s">
        <v>285</v>
      </c>
      <c r="F77" s="638" t="s">
        <v>378</v>
      </c>
      <c r="G77" s="639" t="s">
        <v>379</v>
      </c>
      <c r="H77" s="640">
        <v>664300</v>
      </c>
      <c r="I77" s="604"/>
      <c r="J77" s="595">
        <v>87000</v>
      </c>
      <c r="K77" s="595">
        <f t="shared" ref="K77" si="113">L77+R77</f>
        <v>0</v>
      </c>
      <c r="L77" s="604"/>
      <c r="M77" s="604">
        <f>N77+T77</f>
        <v>504900</v>
      </c>
      <c r="N77" s="574">
        <f>O77+P77</f>
        <v>82500</v>
      </c>
      <c r="O77" s="604"/>
      <c r="P77" s="595">
        <f>22500+60000</f>
        <v>82500</v>
      </c>
      <c r="Q77" s="595">
        <f>R77+S77</f>
        <v>0</v>
      </c>
      <c r="R77" s="604"/>
      <c r="S77" s="604"/>
      <c r="T77" s="595">
        <v>422400</v>
      </c>
      <c r="U77" s="604"/>
      <c r="V77" s="604"/>
      <c r="W77" s="604"/>
      <c r="X77" s="604"/>
      <c r="Y77" s="604"/>
      <c r="Z77" s="604"/>
      <c r="AA77" s="604"/>
      <c r="AB77" s="604">
        <v>18656</v>
      </c>
      <c r="AC77" s="604"/>
      <c r="AD77" s="574">
        <f t="shared" ref="AD77:AD80" si="114">AE77+AF77+AH77+AI77</f>
        <v>101156</v>
      </c>
      <c r="AE77" s="574">
        <f>O77+V77-U77</f>
        <v>0</v>
      </c>
      <c r="AF77" s="595">
        <f>22500+60000</f>
        <v>82500</v>
      </c>
      <c r="AG77" s="574"/>
      <c r="AH77" s="574">
        <f>R77+Z77-Y77</f>
        <v>0</v>
      </c>
      <c r="AI77" s="574">
        <f>S77+AB77-AA77</f>
        <v>18656</v>
      </c>
      <c r="AJ77" s="574">
        <f>T77</f>
        <v>422400</v>
      </c>
      <c r="AK77" s="641" t="s">
        <v>464</v>
      </c>
      <c r="AL77" s="574">
        <f t="shared" si="5"/>
        <v>18656</v>
      </c>
      <c r="AM77" s="574">
        <f t="shared" si="6"/>
        <v>0</v>
      </c>
      <c r="AN77" s="574">
        <f t="shared" si="7"/>
        <v>0</v>
      </c>
      <c r="AO77" s="574">
        <f t="shared" si="8"/>
        <v>0</v>
      </c>
      <c r="AP77" s="574">
        <f t="shared" si="9"/>
        <v>18656</v>
      </c>
      <c r="AQ77" s="641" t="s">
        <v>465</v>
      </c>
      <c r="AR77" s="596"/>
      <c r="AS77" s="596"/>
      <c r="AT77" s="596"/>
      <c r="AU77" s="596"/>
      <c r="AV77" s="596"/>
      <c r="AW77" s="596"/>
      <c r="AX77" s="596"/>
      <c r="AY77" s="596"/>
      <c r="AZ77" s="596"/>
      <c r="BA77" s="596"/>
      <c r="BB77" s="596"/>
      <c r="BC77" s="596"/>
      <c r="BD77" s="596"/>
      <c r="BE77" s="596"/>
      <c r="BF77" s="596"/>
      <c r="BG77" s="596"/>
      <c r="BH77" s="596"/>
      <c r="BI77" s="596"/>
      <c r="BJ77" s="596"/>
      <c r="BK77" s="596"/>
      <c r="BL77" s="596"/>
      <c r="BM77" s="596"/>
      <c r="BN77" s="596"/>
      <c r="BO77" s="596"/>
      <c r="BP77" s="596"/>
      <c r="BQ77" s="596"/>
      <c r="BR77" s="596"/>
      <c r="BS77" s="596"/>
      <c r="BT77" s="596"/>
      <c r="BU77" s="596"/>
      <c r="BV77" s="596"/>
      <c r="BW77" s="596"/>
      <c r="BX77" s="596"/>
      <c r="BY77" s="596"/>
      <c r="BZ77" s="596"/>
      <c r="CA77" s="596"/>
      <c r="CB77" s="596"/>
      <c r="CC77" s="596"/>
      <c r="CD77" s="596"/>
      <c r="CE77" s="596"/>
      <c r="CF77" s="596"/>
      <c r="CG77" s="596"/>
      <c r="CH77" s="596"/>
      <c r="CI77" s="596"/>
      <c r="CJ77" s="596"/>
      <c r="CK77" s="596"/>
      <c r="CL77" s="596"/>
      <c r="CM77" s="596"/>
      <c r="CN77" s="596"/>
      <c r="CO77" s="596"/>
      <c r="CP77" s="596"/>
      <c r="CQ77" s="596"/>
      <c r="CR77" s="596"/>
      <c r="CS77" s="596"/>
      <c r="CT77" s="596"/>
      <c r="CU77" s="596"/>
      <c r="CV77" s="596"/>
      <c r="CW77" s="596"/>
      <c r="CX77" s="596"/>
      <c r="CY77" s="596"/>
      <c r="CZ77" s="596"/>
      <c r="DA77" s="596"/>
      <c r="DB77" s="596"/>
      <c r="DC77" s="596"/>
      <c r="DD77" s="596"/>
      <c r="DE77" s="596"/>
      <c r="DF77" s="596"/>
      <c r="DG77" s="596"/>
      <c r="DH77" s="596"/>
      <c r="DI77" s="596"/>
      <c r="DJ77" s="596"/>
      <c r="DK77" s="596"/>
      <c r="DL77" s="596"/>
      <c r="DM77" s="596"/>
      <c r="DN77" s="596"/>
      <c r="DO77" s="596"/>
      <c r="DP77" s="596"/>
      <c r="DQ77" s="596"/>
      <c r="DR77" s="596"/>
      <c r="DS77" s="596"/>
      <c r="DT77" s="596"/>
      <c r="DU77" s="596"/>
      <c r="DV77" s="596"/>
      <c r="DW77" s="596"/>
      <c r="DX77" s="596"/>
      <c r="DY77" s="596"/>
      <c r="DZ77" s="596"/>
      <c r="EA77" s="596"/>
      <c r="EB77" s="596"/>
      <c r="EC77" s="596"/>
      <c r="ED77" s="596"/>
      <c r="EE77" s="596"/>
      <c r="EF77" s="596"/>
      <c r="EG77" s="596"/>
      <c r="EH77" s="596"/>
      <c r="EI77" s="596"/>
      <c r="EJ77" s="596"/>
      <c r="EK77" s="596"/>
      <c r="EL77" s="596"/>
      <c r="EM77" s="596"/>
      <c r="EN77" s="596"/>
      <c r="EO77" s="596"/>
      <c r="EP77" s="596"/>
      <c r="EQ77" s="596"/>
      <c r="ER77" s="596"/>
      <c r="ES77" s="596"/>
      <c r="ET77" s="596"/>
      <c r="EU77" s="596"/>
      <c r="EV77" s="596"/>
      <c r="EW77" s="596"/>
      <c r="EX77" s="596"/>
      <c r="EY77" s="596"/>
      <c r="EZ77" s="596"/>
      <c r="FA77" s="596"/>
      <c r="FB77" s="596"/>
      <c r="FC77" s="596"/>
      <c r="FD77" s="596"/>
      <c r="FE77" s="596"/>
      <c r="FF77" s="596"/>
      <c r="FG77" s="596"/>
      <c r="FH77" s="596"/>
      <c r="FI77" s="596"/>
      <c r="FJ77" s="596"/>
      <c r="FK77" s="596"/>
      <c r="FL77" s="596"/>
      <c r="FM77" s="596"/>
      <c r="FN77" s="596"/>
      <c r="FO77" s="596"/>
      <c r="FP77" s="596"/>
      <c r="FQ77" s="596"/>
      <c r="FR77" s="596"/>
      <c r="FS77" s="596"/>
      <c r="FT77" s="596"/>
      <c r="FU77" s="596"/>
      <c r="FV77" s="596"/>
      <c r="FW77" s="596"/>
      <c r="FX77" s="596"/>
      <c r="FY77" s="596"/>
      <c r="FZ77" s="596"/>
      <c r="GA77" s="596"/>
      <c r="GB77" s="596"/>
      <c r="GC77" s="596"/>
      <c r="GD77" s="596"/>
      <c r="GE77" s="596"/>
      <c r="GF77" s="596"/>
    </row>
    <row r="78" spans="1:188" s="595" customFormat="1" ht="110.25">
      <c r="A78" s="576">
        <f>A77+1</f>
        <v>3</v>
      </c>
      <c r="B78" s="660" t="s">
        <v>328</v>
      </c>
      <c r="C78" s="660">
        <v>1</v>
      </c>
      <c r="D78" s="355" t="s">
        <v>325</v>
      </c>
      <c r="E78" s="659" t="s">
        <v>327</v>
      </c>
      <c r="F78" s="621" t="s">
        <v>262</v>
      </c>
      <c r="G78" s="621" t="s">
        <v>326</v>
      </c>
      <c r="H78" s="661">
        <v>68719</v>
      </c>
      <c r="I78" s="341">
        <v>40000</v>
      </c>
      <c r="J78" s="341">
        <v>40000</v>
      </c>
      <c r="K78" s="604"/>
      <c r="L78" s="604"/>
      <c r="M78" s="604">
        <f>N78+T78</f>
        <v>15000</v>
      </c>
      <c r="N78" s="574">
        <f>O78+P78</f>
        <v>0</v>
      </c>
      <c r="O78" s="604"/>
      <c r="P78" s="604"/>
      <c r="Q78" s="595">
        <f>R78+S78</f>
        <v>0</v>
      </c>
      <c r="R78" s="604"/>
      <c r="S78" s="604"/>
      <c r="T78" s="595">
        <v>15000</v>
      </c>
      <c r="U78" s="604"/>
      <c r="V78" s="604"/>
      <c r="W78" s="604"/>
      <c r="X78" s="604"/>
      <c r="Y78" s="604"/>
      <c r="Z78" s="604"/>
      <c r="AA78" s="604"/>
      <c r="AB78" s="604">
        <v>10000</v>
      </c>
      <c r="AC78" s="604"/>
      <c r="AD78" s="574">
        <f t="shared" si="114"/>
        <v>10000</v>
      </c>
      <c r="AE78" s="574">
        <f>O78+V78-U78</f>
        <v>0</v>
      </c>
      <c r="AF78" s="574">
        <f>P78+X78-W78</f>
        <v>0</v>
      </c>
      <c r="AG78" s="574"/>
      <c r="AH78" s="574">
        <f>R78+Z78-Y78</f>
        <v>0</v>
      </c>
      <c r="AI78" s="574">
        <f>S78+AB78-AA78</f>
        <v>10000</v>
      </c>
      <c r="AJ78" s="574">
        <f>T78</f>
        <v>15000</v>
      </c>
      <c r="AK78" s="604"/>
      <c r="AL78" s="574">
        <f t="shared" si="5"/>
        <v>10000</v>
      </c>
      <c r="AM78" s="574">
        <f t="shared" si="6"/>
        <v>0</v>
      </c>
      <c r="AN78" s="574">
        <f t="shared" si="7"/>
        <v>0</v>
      </c>
      <c r="AO78" s="574">
        <f t="shared" si="8"/>
        <v>0</v>
      </c>
      <c r="AP78" s="574">
        <f t="shared" si="9"/>
        <v>10000</v>
      </c>
      <c r="AQ78" s="643" t="s">
        <v>510</v>
      </c>
      <c r="AR78" s="596"/>
      <c r="AS78" s="596"/>
      <c r="AT78" s="596"/>
      <c r="AU78" s="596"/>
      <c r="AV78" s="596"/>
      <c r="AW78" s="596"/>
      <c r="AX78" s="596"/>
      <c r="AY78" s="596"/>
      <c r="AZ78" s="596"/>
      <c r="BA78" s="596"/>
      <c r="BB78" s="596"/>
      <c r="BC78" s="596"/>
      <c r="BD78" s="596"/>
      <c r="BE78" s="596"/>
      <c r="BF78" s="596"/>
      <c r="BG78" s="596"/>
      <c r="BH78" s="596"/>
      <c r="BI78" s="596"/>
      <c r="BJ78" s="596"/>
      <c r="BK78" s="596"/>
      <c r="BL78" s="596"/>
      <c r="BM78" s="596"/>
      <c r="BN78" s="596"/>
      <c r="BO78" s="596"/>
      <c r="BP78" s="596"/>
      <c r="BQ78" s="596"/>
      <c r="BR78" s="596"/>
      <c r="BS78" s="596"/>
      <c r="BT78" s="596"/>
      <c r="BU78" s="596"/>
      <c r="BV78" s="596"/>
      <c r="BW78" s="596"/>
      <c r="BX78" s="596"/>
      <c r="BY78" s="596"/>
      <c r="BZ78" s="596"/>
      <c r="CA78" s="596"/>
      <c r="CB78" s="596"/>
      <c r="CC78" s="596"/>
      <c r="CD78" s="596"/>
      <c r="CE78" s="596"/>
      <c r="CF78" s="596"/>
      <c r="CG78" s="596"/>
      <c r="CH78" s="596"/>
      <c r="CI78" s="596"/>
      <c r="CJ78" s="596"/>
      <c r="CK78" s="596"/>
      <c r="CL78" s="596"/>
      <c r="CM78" s="596"/>
      <c r="CN78" s="596"/>
      <c r="CO78" s="596"/>
      <c r="CP78" s="596"/>
      <c r="CQ78" s="596"/>
      <c r="CR78" s="596"/>
      <c r="CS78" s="596"/>
      <c r="CT78" s="596"/>
      <c r="CU78" s="596"/>
      <c r="CV78" s="596"/>
      <c r="CW78" s="596"/>
      <c r="CX78" s="596"/>
      <c r="CY78" s="596"/>
      <c r="CZ78" s="596"/>
      <c r="DA78" s="596"/>
      <c r="DB78" s="596"/>
      <c r="DC78" s="596"/>
      <c r="DD78" s="596"/>
      <c r="DE78" s="596"/>
      <c r="DF78" s="596"/>
      <c r="DG78" s="596"/>
      <c r="DH78" s="596"/>
      <c r="DI78" s="596"/>
      <c r="DJ78" s="596"/>
      <c r="DK78" s="596"/>
      <c r="DL78" s="596"/>
      <c r="DM78" s="596"/>
      <c r="DN78" s="596"/>
      <c r="DO78" s="596"/>
      <c r="DP78" s="596"/>
      <c r="DQ78" s="596"/>
      <c r="DR78" s="596"/>
      <c r="DS78" s="596"/>
      <c r="DT78" s="596"/>
      <c r="DU78" s="596"/>
      <c r="DV78" s="596"/>
      <c r="DW78" s="596"/>
      <c r="DX78" s="596"/>
      <c r="DY78" s="596"/>
      <c r="DZ78" s="596"/>
      <c r="EA78" s="596"/>
      <c r="EB78" s="596"/>
      <c r="EC78" s="596"/>
      <c r="ED78" s="596"/>
      <c r="EE78" s="596"/>
      <c r="EF78" s="596"/>
      <c r="EG78" s="596"/>
      <c r="EH78" s="596"/>
      <c r="EI78" s="596"/>
      <c r="EJ78" s="596"/>
      <c r="EK78" s="596"/>
      <c r="EL78" s="596"/>
      <c r="EM78" s="596"/>
      <c r="EN78" s="596"/>
      <c r="EO78" s="596"/>
      <c r="EP78" s="596"/>
      <c r="EQ78" s="596"/>
      <c r="ER78" s="596"/>
      <c r="ES78" s="596"/>
      <c r="ET78" s="596"/>
      <c r="EU78" s="596"/>
      <c r="EV78" s="596"/>
      <c r="EW78" s="596"/>
      <c r="EX78" s="596"/>
      <c r="EY78" s="596"/>
      <c r="EZ78" s="596"/>
      <c r="FA78" s="596"/>
      <c r="FB78" s="596"/>
      <c r="FC78" s="596"/>
      <c r="FD78" s="596"/>
      <c r="FE78" s="596"/>
      <c r="FF78" s="596"/>
      <c r="FG78" s="596"/>
      <c r="FH78" s="596"/>
      <c r="FI78" s="596"/>
      <c r="FJ78" s="596"/>
      <c r="FK78" s="596"/>
      <c r="FL78" s="596"/>
      <c r="FM78" s="596"/>
      <c r="FN78" s="596"/>
      <c r="FO78" s="596"/>
      <c r="FP78" s="596"/>
      <c r="FQ78" s="596"/>
      <c r="FR78" s="596"/>
      <c r="FS78" s="596"/>
      <c r="FT78" s="596"/>
      <c r="FU78" s="596"/>
      <c r="FV78" s="596"/>
      <c r="FW78" s="596"/>
      <c r="FX78" s="596"/>
      <c r="FY78" s="596"/>
      <c r="FZ78" s="596"/>
      <c r="GA78" s="596"/>
      <c r="GB78" s="596"/>
      <c r="GC78" s="596"/>
      <c r="GD78" s="596"/>
      <c r="GE78" s="596"/>
      <c r="GF78" s="596"/>
    </row>
    <row r="79" spans="1:188" s="587" customFormat="1">
      <c r="A79" s="580"/>
      <c r="B79" s="590" t="s">
        <v>29</v>
      </c>
      <c r="C79" s="590"/>
      <c r="D79" s="662"/>
      <c r="E79" s="663"/>
      <c r="F79" s="634"/>
      <c r="G79" s="634"/>
      <c r="H79" s="664">
        <f>H80</f>
        <v>51106</v>
      </c>
      <c r="I79" s="586"/>
      <c r="J79" s="586"/>
      <c r="K79" s="636"/>
      <c r="L79" s="636"/>
      <c r="M79" s="636"/>
      <c r="N79" s="636">
        <f>N80</f>
        <v>0</v>
      </c>
      <c r="O79" s="636">
        <f t="shared" ref="O79:AI79" si="115">O80</f>
        <v>0</v>
      </c>
      <c r="P79" s="636">
        <f t="shared" si="115"/>
        <v>0</v>
      </c>
      <c r="Q79" s="636">
        <f t="shared" si="115"/>
        <v>3000</v>
      </c>
      <c r="R79" s="636">
        <f t="shared" si="115"/>
        <v>3000</v>
      </c>
      <c r="S79" s="636">
        <f t="shared" si="115"/>
        <v>0</v>
      </c>
      <c r="T79" s="636">
        <f t="shared" si="115"/>
        <v>0</v>
      </c>
      <c r="U79" s="636">
        <f t="shared" si="115"/>
        <v>0</v>
      </c>
      <c r="V79" s="636">
        <f t="shared" si="115"/>
        <v>0</v>
      </c>
      <c r="W79" s="636">
        <f t="shared" si="115"/>
        <v>0</v>
      </c>
      <c r="X79" s="636">
        <f t="shared" si="115"/>
        <v>322</v>
      </c>
      <c r="Y79" s="636">
        <f t="shared" si="115"/>
        <v>322</v>
      </c>
      <c r="Z79" s="636">
        <f t="shared" si="115"/>
        <v>0</v>
      </c>
      <c r="AA79" s="636">
        <f t="shared" si="115"/>
        <v>0</v>
      </c>
      <c r="AB79" s="636">
        <f t="shared" si="115"/>
        <v>0</v>
      </c>
      <c r="AC79" s="636">
        <f t="shared" si="115"/>
        <v>0</v>
      </c>
      <c r="AD79" s="636">
        <f t="shared" si="115"/>
        <v>2678</v>
      </c>
      <c r="AE79" s="636">
        <f t="shared" si="115"/>
        <v>0</v>
      </c>
      <c r="AF79" s="636">
        <f t="shared" si="115"/>
        <v>0</v>
      </c>
      <c r="AG79" s="636">
        <f t="shared" si="115"/>
        <v>0</v>
      </c>
      <c r="AH79" s="636">
        <f t="shared" si="115"/>
        <v>2678</v>
      </c>
      <c r="AI79" s="636">
        <f t="shared" si="115"/>
        <v>0</v>
      </c>
      <c r="AJ79" s="582"/>
      <c r="AK79" s="636"/>
      <c r="AL79" s="572">
        <f t="shared" ref="AL79:AL122" si="116">AM79+AN79+AO79+AP79</f>
        <v>-322</v>
      </c>
      <c r="AM79" s="582">
        <f t="shared" ref="AM79:AM122" si="117">AE79-O79</f>
        <v>0</v>
      </c>
      <c r="AN79" s="582">
        <f t="shared" ref="AN79:AN122" si="118">AF79-P79</f>
        <v>0</v>
      </c>
      <c r="AO79" s="582">
        <f t="shared" ref="AO79:AO122" si="119">AH79-R79</f>
        <v>-322</v>
      </c>
      <c r="AP79" s="582">
        <f t="shared" ref="AP79:AP122" si="120">AI79-S79</f>
        <v>0</v>
      </c>
      <c r="AQ79" s="608"/>
      <c r="AR79" s="584"/>
      <c r="AS79" s="584"/>
      <c r="AT79" s="584"/>
      <c r="AU79" s="584"/>
      <c r="AV79" s="584"/>
      <c r="AW79" s="584"/>
      <c r="AX79" s="584"/>
      <c r="AY79" s="584"/>
      <c r="AZ79" s="584"/>
      <c r="BA79" s="584"/>
      <c r="BB79" s="584"/>
      <c r="BC79" s="584"/>
      <c r="BD79" s="584"/>
      <c r="BE79" s="584"/>
      <c r="BF79" s="584"/>
      <c r="BG79" s="584"/>
      <c r="BH79" s="584"/>
      <c r="BI79" s="584"/>
      <c r="BJ79" s="584"/>
      <c r="BK79" s="584"/>
      <c r="BL79" s="584"/>
      <c r="BM79" s="584"/>
      <c r="BN79" s="584"/>
      <c r="BO79" s="584"/>
      <c r="BP79" s="584"/>
      <c r="BQ79" s="584"/>
      <c r="BR79" s="584"/>
      <c r="BS79" s="584"/>
      <c r="BT79" s="584"/>
      <c r="BU79" s="584"/>
      <c r="BV79" s="584"/>
      <c r="BW79" s="584"/>
      <c r="BX79" s="584"/>
      <c r="BY79" s="584"/>
      <c r="BZ79" s="584"/>
      <c r="CA79" s="584"/>
      <c r="CB79" s="584"/>
      <c r="CC79" s="584"/>
      <c r="CD79" s="584"/>
      <c r="CE79" s="584"/>
      <c r="CF79" s="584"/>
      <c r="CG79" s="584"/>
      <c r="CH79" s="584"/>
      <c r="CI79" s="584"/>
      <c r="CJ79" s="584"/>
      <c r="CK79" s="584"/>
      <c r="CL79" s="584"/>
      <c r="CM79" s="584"/>
      <c r="CN79" s="584"/>
      <c r="CO79" s="584"/>
      <c r="CP79" s="584"/>
      <c r="CQ79" s="584"/>
      <c r="CR79" s="584"/>
      <c r="CS79" s="584"/>
      <c r="CT79" s="584"/>
      <c r="CU79" s="584"/>
      <c r="CV79" s="584"/>
      <c r="CW79" s="584"/>
      <c r="CX79" s="584"/>
      <c r="CY79" s="584"/>
      <c r="CZ79" s="584"/>
      <c r="DA79" s="584"/>
      <c r="DB79" s="584"/>
      <c r="DC79" s="584"/>
      <c r="DD79" s="584"/>
      <c r="DE79" s="584"/>
      <c r="DF79" s="584"/>
      <c r="DG79" s="584"/>
      <c r="DH79" s="584"/>
      <c r="DI79" s="584"/>
      <c r="DJ79" s="584"/>
      <c r="DK79" s="584"/>
      <c r="DL79" s="584"/>
      <c r="DM79" s="584"/>
      <c r="DN79" s="584"/>
      <c r="DO79" s="584"/>
      <c r="DP79" s="584"/>
      <c r="DQ79" s="584"/>
      <c r="DR79" s="584"/>
      <c r="DS79" s="584"/>
      <c r="DT79" s="584"/>
      <c r="DU79" s="584"/>
      <c r="DV79" s="584"/>
      <c r="DW79" s="584"/>
      <c r="DX79" s="584"/>
      <c r="DY79" s="584"/>
      <c r="DZ79" s="584"/>
      <c r="EA79" s="584"/>
      <c r="EB79" s="584"/>
      <c r="EC79" s="584"/>
      <c r="ED79" s="584"/>
      <c r="EE79" s="584"/>
      <c r="EF79" s="584"/>
      <c r="EG79" s="584"/>
      <c r="EH79" s="584"/>
      <c r="EI79" s="584"/>
      <c r="EJ79" s="584"/>
      <c r="EK79" s="584"/>
      <c r="EL79" s="584"/>
      <c r="EM79" s="584"/>
      <c r="EN79" s="584"/>
      <c r="EO79" s="584"/>
      <c r="EP79" s="584"/>
      <c r="EQ79" s="584"/>
      <c r="ER79" s="584"/>
      <c r="ES79" s="584"/>
      <c r="ET79" s="584"/>
      <c r="EU79" s="584"/>
      <c r="EV79" s="584"/>
      <c r="EW79" s="584"/>
      <c r="EX79" s="584"/>
      <c r="EY79" s="584"/>
      <c r="EZ79" s="584"/>
      <c r="FA79" s="584"/>
      <c r="FB79" s="584"/>
      <c r="FC79" s="584"/>
      <c r="FD79" s="584"/>
      <c r="FE79" s="584"/>
      <c r="FF79" s="584"/>
      <c r="FG79" s="584"/>
      <c r="FH79" s="584"/>
      <c r="FI79" s="584"/>
      <c r="FJ79" s="584"/>
      <c r="FK79" s="584"/>
      <c r="FL79" s="584"/>
      <c r="FM79" s="584"/>
      <c r="FN79" s="584"/>
      <c r="FO79" s="584"/>
      <c r="FP79" s="584"/>
      <c r="FQ79" s="584"/>
      <c r="FR79" s="584"/>
      <c r="FS79" s="584"/>
      <c r="FT79" s="584"/>
      <c r="FU79" s="584"/>
      <c r="FV79" s="584"/>
      <c r="FW79" s="584"/>
      <c r="FX79" s="584"/>
      <c r="FY79" s="584"/>
      <c r="FZ79" s="584"/>
      <c r="GA79" s="584"/>
      <c r="GB79" s="584"/>
      <c r="GC79" s="584"/>
      <c r="GD79" s="584"/>
      <c r="GE79" s="584"/>
      <c r="GF79" s="584"/>
    </row>
    <row r="80" spans="1:188" s="595" customFormat="1" ht="47.25">
      <c r="A80" s="576">
        <f>A78+1</f>
        <v>4</v>
      </c>
      <c r="B80" s="361" t="s">
        <v>466</v>
      </c>
      <c r="C80" s="361">
        <v>1</v>
      </c>
      <c r="D80" s="362" t="s">
        <v>129</v>
      </c>
      <c r="E80" s="621" t="s">
        <v>311</v>
      </c>
      <c r="F80" s="341" t="s">
        <v>467</v>
      </c>
      <c r="G80" s="363" t="s">
        <v>468</v>
      </c>
      <c r="H80" s="574">
        <v>51106</v>
      </c>
      <c r="I80" s="642">
        <v>5600</v>
      </c>
      <c r="M80" s="595">
        <f>N80+T80</f>
        <v>0</v>
      </c>
      <c r="N80" s="574">
        <f>O80+P80</f>
        <v>0</v>
      </c>
      <c r="Q80" s="595">
        <f>R80+S80</f>
        <v>3000</v>
      </c>
      <c r="R80" s="574">
        <v>3000</v>
      </c>
      <c r="S80" s="574"/>
      <c r="U80" s="574"/>
      <c r="V80" s="574"/>
      <c r="W80" s="574"/>
      <c r="X80" s="574">
        <v>322</v>
      </c>
      <c r="Y80" s="574">
        <v>322</v>
      </c>
      <c r="Z80" s="574"/>
      <c r="AA80" s="574"/>
      <c r="AB80" s="574"/>
      <c r="AC80" s="574"/>
      <c r="AD80" s="574">
        <f t="shared" si="114"/>
        <v>2678</v>
      </c>
      <c r="AE80" s="574"/>
      <c r="AF80" s="574"/>
      <c r="AG80" s="574"/>
      <c r="AH80" s="574">
        <f>3000-322</f>
        <v>2678</v>
      </c>
      <c r="AI80" s="574">
        <f>S80+AB80-AA80</f>
        <v>0</v>
      </c>
      <c r="AJ80" s="574">
        <f>T80</f>
        <v>0</v>
      </c>
      <c r="AK80" s="574"/>
      <c r="AL80" s="574">
        <f t="shared" si="116"/>
        <v>-322</v>
      </c>
      <c r="AM80" s="574">
        <f t="shared" si="117"/>
        <v>0</v>
      </c>
      <c r="AN80" s="574">
        <f t="shared" si="118"/>
        <v>0</v>
      </c>
      <c r="AO80" s="574">
        <f t="shared" si="119"/>
        <v>-322</v>
      </c>
      <c r="AP80" s="574">
        <f t="shared" si="120"/>
        <v>0</v>
      </c>
      <c r="AQ80" s="643" t="s">
        <v>526</v>
      </c>
      <c r="AR80" s="596"/>
      <c r="AS80" s="596"/>
      <c r="AT80" s="596"/>
      <c r="AU80" s="596"/>
      <c r="AV80" s="596"/>
      <c r="AW80" s="596"/>
      <c r="AX80" s="596"/>
      <c r="AY80" s="596"/>
      <c r="AZ80" s="596"/>
      <c r="BA80" s="596"/>
      <c r="BB80" s="596"/>
      <c r="BC80" s="596"/>
      <c r="BD80" s="596"/>
      <c r="BE80" s="596"/>
      <c r="BF80" s="596"/>
      <c r="BG80" s="596"/>
      <c r="BH80" s="596"/>
      <c r="BI80" s="596"/>
      <c r="BJ80" s="596"/>
      <c r="BK80" s="596"/>
      <c r="BL80" s="596"/>
      <c r="BM80" s="596"/>
      <c r="BN80" s="596"/>
      <c r="BO80" s="596"/>
      <c r="BP80" s="596"/>
      <c r="BQ80" s="596"/>
      <c r="BR80" s="596"/>
      <c r="BS80" s="596"/>
      <c r="BT80" s="596"/>
      <c r="BU80" s="596"/>
      <c r="BV80" s="596"/>
      <c r="BW80" s="596"/>
      <c r="BX80" s="596"/>
      <c r="BY80" s="596"/>
      <c r="BZ80" s="596"/>
      <c r="CA80" s="596"/>
      <c r="CB80" s="596"/>
      <c r="CC80" s="596"/>
      <c r="CD80" s="596"/>
      <c r="CE80" s="596"/>
      <c r="CF80" s="596"/>
      <c r="CG80" s="596"/>
      <c r="CH80" s="596"/>
      <c r="CI80" s="596"/>
      <c r="CJ80" s="596"/>
      <c r="CK80" s="596"/>
      <c r="CL80" s="596"/>
      <c r="CM80" s="596"/>
      <c r="CN80" s="596"/>
      <c r="CO80" s="596"/>
      <c r="CP80" s="596"/>
      <c r="CQ80" s="596"/>
      <c r="CR80" s="596"/>
      <c r="CS80" s="596"/>
      <c r="CT80" s="596"/>
      <c r="CU80" s="596"/>
      <c r="CV80" s="596"/>
      <c r="CW80" s="596"/>
      <c r="CX80" s="596"/>
      <c r="CY80" s="596"/>
      <c r="CZ80" s="596"/>
      <c r="DA80" s="596"/>
      <c r="DB80" s="596"/>
      <c r="DC80" s="596"/>
      <c r="DD80" s="596"/>
      <c r="DE80" s="596"/>
      <c r="DF80" s="596"/>
      <c r="DG80" s="596"/>
      <c r="DH80" s="596"/>
      <c r="DI80" s="596"/>
      <c r="DJ80" s="596"/>
      <c r="DK80" s="596"/>
      <c r="DL80" s="596"/>
      <c r="DM80" s="596"/>
      <c r="DN80" s="596"/>
      <c r="DO80" s="596"/>
      <c r="DP80" s="596"/>
      <c r="DQ80" s="596"/>
      <c r="DR80" s="596"/>
      <c r="DS80" s="596"/>
      <c r="DT80" s="596"/>
      <c r="DU80" s="596"/>
      <c r="DV80" s="596"/>
      <c r="DW80" s="596"/>
      <c r="DX80" s="596"/>
      <c r="DY80" s="596"/>
      <c r="DZ80" s="596"/>
      <c r="EA80" s="596"/>
      <c r="EB80" s="596"/>
      <c r="EC80" s="596"/>
      <c r="ED80" s="596"/>
      <c r="EE80" s="596"/>
      <c r="EF80" s="596"/>
      <c r="EG80" s="596"/>
      <c r="EH80" s="596"/>
      <c r="EI80" s="596"/>
      <c r="EJ80" s="596"/>
      <c r="EK80" s="596"/>
      <c r="EL80" s="596"/>
      <c r="EM80" s="596"/>
      <c r="EN80" s="596"/>
      <c r="EO80" s="596"/>
      <c r="EP80" s="596"/>
      <c r="EQ80" s="596"/>
      <c r="ER80" s="596"/>
      <c r="ES80" s="596"/>
      <c r="ET80" s="596"/>
      <c r="EU80" s="596"/>
      <c r="EV80" s="596"/>
      <c r="EW80" s="596"/>
      <c r="EX80" s="596"/>
      <c r="EY80" s="596"/>
      <c r="EZ80" s="596"/>
      <c r="FA80" s="596"/>
      <c r="FB80" s="596"/>
      <c r="FC80" s="596"/>
      <c r="FD80" s="596"/>
      <c r="FE80" s="596"/>
      <c r="FF80" s="596"/>
      <c r="FG80" s="596"/>
      <c r="FH80" s="596"/>
      <c r="FI80" s="596"/>
      <c r="FJ80" s="596"/>
      <c r="FK80" s="596"/>
      <c r="FL80" s="596"/>
      <c r="FM80" s="596"/>
      <c r="FN80" s="596"/>
      <c r="FO80" s="596"/>
      <c r="FP80" s="596"/>
      <c r="FQ80" s="596"/>
      <c r="FR80" s="596"/>
      <c r="FS80" s="596"/>
      <c r="FT80" s="596"/>
      <c r="FU80" s="596"/>
      <c r="FV80" s="596"/>
      <c r="FW80" s="596"/>
      <c r="FX80" s="596"/>
      <c r="FY80" s="596"/>
      <c r="FZ80" s="596"/>
      <c r="GA80" s="596"/>
      <c r="GB80" s="596"/>
      <c r="GC80" s="596"/>
      <c r="GD80" s="596"/>
      <c r="GE80" s="596"/>
      <c r="GF80" s="596"/>
    </row>
    <row r="81" spans="1:43" s="584" customFormat="1" ht="31.5">
      <c r="A81" s="580" t="s">
        <v>521</v>
      </c>
      <c r="B81" s="590" t="s">
        <v>30</v>
      </c>
      <c r="C81" s="590"/>
      <c r="D81" s="644"/>
      <c r="E81" s="634"/>
      <c r="F81" s="586"/>
      <c r="G81" s="645"/>
      <c r="H81" s="582">
        <f>H82</f>
        <v>399077</v>
      </c>
      <c r="I81" s="582">
        <f t="shared" ref="I81:AI82" si="121">I82</f>
        <v>0</v>
      </c>
      <c r="J81" s="582">
        <f t="shared" si="121"/>
        <v>0</v>
      </c>
      <c r="K81" s="582">
        <f t="shared" si="121"/>
        <v>0</v>
      </c>
      <c r="L81" s="582">
        <f t="shared" si="121"/>
        <v>0</v>
      </c>
      <c r="M81" s="582">
        <f t="shared" si="121"/>
        <v>0</v>
      </c>
      <c r="N81" s="582">
        <f t="shared" si="121"/>
        <v>70000</v>
      </c>
      <c r="O81" s="582">
        <f t="shared" si="121"/>
        <v>0</v>
      </c>
      <c r="P81" s="582">
        <f t="shared" si="121"/>
        <v>70000</v>
      </c>
      <c r="Q81" s="582">
        <f t="shared" si="121"/>
        <v>0</v>
      </c>
      <c r="R81" s="582">
        <f t="shared" si="121"/>
        <v>0</v>
      </c>
      <c r="S81" s="582">
        <f t="shared" si="121"/>
        <v>0</v>
      </c>
      <c r="T81" s="582">
        <f t="shared" si="121"/>
        <v>290000</v>
      </c>
      <c r="U81" s="582">
        <f t="shared" si="121"/>
        <v>0</v>
      </c>
      <c r="V81" s="582">
        <f t="shared" si="121"/>
        <v>0</v>
      </c>
      <c r="W81" s="582">
        <f t="shared" si="121"/>
        <v>21514</v>
      </c>
      <c r="X81" s="582">
        <f t="shared" si="121"/>
        <v>0</v>
      </c>
      <c r="Y81" s="582">
        <f t="shared" si="121"/>
        <v>0</v>
      </c>
      <c r="Z81" s="582">
        <f t="shared" si="121"/>
        <v>0</v>
      </c>
      <c r="AA81" s="582">
        <f t="shared" si="121"/>
        <v>0</v>
      </c>
      <c r="AB81" s="582">
        <f t="shared" si="121"/>
        <v>21514</v>
      </c>
      <c r="AC81" s="582">
        <f t="shared" si="121"/>
        <v>0</v>
      </c>
      <c r="AD81" s="582">
        <f t="shared" si="121"/>
        <v>70000</v>
      </c>
      <c r="AE81" s="582">
        <f t="shared" si="121"/>
        <v>0</v>
      </c>
      <c r="AF81" s="582">
        <f t="shared" si="121"/>
        <v>48486</v>
      </c>
      <c r="AG81" s="582">
        <f t="shared" si="121"/>
        <v>0</v>
      </c>
      <c r="AH81" s="582">
        <f t="shared" si="121"/>
        <v>0</v>
      </c>
      <c r="AI81" s="582">
        <f t="shared" si="121"/>
        <v>21514</v>
      </c>
      <c r="AJ81" s="582"/>
      <c r="AK81" s="582"/>
      <c r="AL81" s="572">
        <f t="shared" si="116"/>
        <v>0</v>
      </c>
      <c r="AM81" s="582">
        <f t="shared" si="117"/>
        <v>0</v>
      </c>
      <c r="AN81" s="582">
        <f t="shared" si="118"/>
        <v>-21514</v>
      </c>
      <c r="AO81" s="582">
        <f t="shared" si="119"/>
        <v>0</v>
      </c>
      <c r="AP81" s="582">
        <f t="shared" si="120"/>
        <v>21514</v>
      </c>
      <c r="AQ81" s="608"/>
    </row>
    <row r="82" spans="1:43" s="584" customFormat="1">
      <c r="A82" s="580"/>
      <c r="B82" s="590" t="s">
        <v>28</v>
      </c>
      <c r="C82" s="590"/>
      <c r="D82" s="644"/>
      <c r="E82" s="634"/>
      <c r="F82" s="586"/>
      <c r="G82" s="645"/>
      <c r="H82" s="582">
        <f>H83</f>
        <v>399077</v>
      </c>
      <c r="I82" s="582">
        <f t="shared" si="121"/>
        <v>0</v>
      </c>
      <c r="J82" s="582">
        <f t="shared" si="121"/>
        <v>0</v>
      </c>
      <c r="K82" s="582">
        <f t="shared" si="121"/>
        <v>0</v>
      </c>
      <c r="L82" s="582">
        <f t="shared" si="121"/>
        <v>0</v>
      </c>
      <c r="M82" s="582">
        <f t="shared" si="121"/>
        <v>0</v>
      </c>
      <c r="N82" s="582">
        <f t="shared" si="121"/>
        <v>70000</v>
      </c>
      <c r="O82" s="582">
        <f t="shared" si="121"/>
        <v>0</v>
      </c>
      <c r="P82" s="582">
        <f t="shared" si="121"/>
        <v>70000</v>
      </c>
      <c r="Q82" s="582">
        <f t="shared" si="121"/>
        <v>0</v>
      </c>
      <c r="R82" s="582">
        <f t="shared" si="121"/>
        <v>0</v>
      </c>
      <c r="S82" s="582">
        <f t="shared" si="121"/>
        <v>0</v>
      </c>
      <c r="T82" s="582">
        <f t="shared" si="121"/>
        <v>290000</v>
      </c>
      <c r="U82" s="582">
        <f t="shared" si="121"/>
        <v>0</v>
      </c>
      <c r="V82" s="582">
        <f t="shared" si="121"/>
        <v>0</v>
      </c>
      <c r="W82" s="582">
        <f t="shared" si="121"/>
        <v>21514</v>
      </c>
      <c r="X82" s="582">
        <f t="shared" si="121"/>
        <v>0</v>
      </c>
      <c r="Y82" s="582">
        <f t="shared" si="121"/>
        <v>0</v>
      </c>
      <c r="Z82" s="582">
        <f t="shared" si="121"/>
        <v>0</v>
      </c>
      <c r="AA82" s="582">
        <f t="shared" si="121"/>
        <v>0</v>
      </c>
      <c r="AB82" s="582">
        <f t="shared" si="121"/>
        <v>21514</v>
      </c>
      <c r="AC82" s="582">
        <f t="shared" si="121"/>
        <v>0</v>
      </c>
      <c r="AD82" s="582">
        <f t="shared" si="121"/>
        <v>70000</v>
      </c>
      <c r="AE82" s="582">
        <f t="shared" si="121"/>
        <v>0</v>
      </c>
      <c r="AF82" s="582">
        <f t="shared" si="121"/>
        <v>48486</v>
      </c>
      <c r="AG82" s="582">
        <f t="shared" si="121"/>
        <v>0</v>
      </c>
      <c r="AH82" s="582">
        <f t="shared" si="121"/>
        <v>0</v>
      </c>
      <c r="AI82" s="582">
        <f t="shared" si="121"/>
        <v>21514</v>
      </c>
      <c r="AJ82" s="582"/>
      <c r="AK82" s="582"/>
      <c r="AL82" s="572">
        <f t="shared" si="116"/>
        <v>0</v>
      </c>
      <c r="AM82" s="582">
        <f t="shared" si="117"/>
        <v>0</v>
      </c>
      <c r="AN82" s="582">
        <f t="shared" si="118"/>
        <v>-21514</v>
      </c>
      <c r="AO82" s="582">
        <f t="shared" si="119"/>
        <v>0</v>
      </c>
      <c r="AP82" s="582">
        <f t="shared" si="120"/>
        <v>21514</v>
      </c>
      <c r="AQ82" s="608"/>
    </row>
    <row r="83" spans="1:43" s="646" customFormat="1" ht="97.5" customHeight="1">
      <c r="A83" s="576">
        <f>A80+1</f>
        <v>5</v>
      </c>
      <c r="B83" s="361" t="s">
        <v>473</v>
      </c>
      <c r="C83" s="361">
        <v>1</v>
      </c>
      <c r="D83" s="362" t="s">
        <v>474</v>
      </c>
      <c r="E83" s="621" t="s">
        <v>303</v>
      </c>
      <c r="F83" s="605" t="s">
        <v>172</v>
      </c>
      <c r="G83" s="341" t="s">
        <v>476</v>
      </c>
      <c r="H83" s="592">
        <v>399077</v>
      </c>
      <c r="I83" s="642"/>
      <c r="J83" s="595">
        <v>0</v>
      </c>
      <c r="K83" s="595"/>
      <c r="L83" s="595"/>
      <c r="M83" s="595"/>
      <c r="N83" s="574">
        <f>O83+P83</f>
        <v>70000</v>
      </c>
      <c r="O83" s="595"/>
      <c r="P83" s="595">
        <v>70000</v>
      </c>
      <c r="Q83" s="595">
        <f>R83+S83</f>
        <v>0</v>
      </c>
      <c r="R83" s="574"/>
      <c r="S83" s="574"/>
      <c r="T83" s="595">
        <v>290000</v>
      </c>
      <c r="U83" s="574"/>
      <c r="V83" s="574"/>
      <c r="W83" s="574">
        <v>21514</v>
      </c>
      <c r="X83" s="574"/>
      <c r="Y83" s="574"/>
      <c r="Z83" s="574"/>
      <c r="AA83" s="574"/>
      <c r="AB83" s="574">
        <f>W83</f>
        <v>21514</v>
      </c>
      <c r="AC83" s="574"/>
      <c r="AD83" s="574">
        <f t="shared" ref="AD83" si="122">AE83+AF83+AH83+AI83</f>
        <v>70000</v>
      </c>
      <c r="AE83" s="574">
        <f>O83+V83-U83</f>
        <v>0</v>
      </c>
      <c r="AF83" s="574">
        <f>P83+X83-W83</f>
        <v>48486</v>
      </c>
      <c r="AG83" s="574"/>
      <c r="AH83" s="574">
        <f>R83+Z83-Y83</f>
        <v>0</v>
      </c>
      <c r="AI83" s="574">
        <f>S83+AB83-AA83</f>
        <v>21514</v>
      </c>
      <c r="AJ83" s="574"/>
      <c r="AK83" s="574"/>
      <c r="AL83" s="572">
        <f t="shared" si="116"/>
        <v>0</v>
      </c>
      <c r="AM83" s="574">
        <f t="shared" si="117"/>
        <v>0</v>
      </c>
      <c r="AN83" s="574">
        <f t="shared" si="118"/>
        <v>-21514</v>
      </c>
      <c r="AO83" s="574">
        <f t="shared" si="119"/>
        <v>0</v>
      </c>
      <c r="AP83" s="574">
        <f t="shared" si="120"/>
        <v>21514</v>
      </c>
      <c r="AQ83" s="643"/>
    </row>
    <row r="84" spans="1:43" s="584" customFormat="1" ht="17.25">
      <c r="A84" s="580" t="s">
        <v>238</v>
      </c>
      <c r="B84" s="647" t="s">
        <v>169</v>
      </c>
      <c r="C84" s="647"/>
      <c r="D84" s="633"/>
      <c r="E84" s="634"/>
      <c r="F84" s="586"/>
      <c r="G84" s="635"/>
      <c r="H84" s="636">
        <f>H85</f>
        <v>2323508</v>
      </c>
      <c r="I84" s="636">
        <f t="shared" ref="I84:T84" si="123">I85</f>
        <v>0</v>
      </c>
      <c r="J84" s="636">
        <f t="shared" si="123"/>
        <v>169490</v>
      </c>
      <c r="K84" s="636">
        <f t="shared" si="123"/>
        <v>140000</v>
      </c>
      <c r="L84" s="636">
        <f t="shared" si="123"/>
        <v>0</v>
      </c>
      <c r="M84" s="636">
        <f t="shared" si="123"/>
        <v>2049500</v>
      </c>
      <c r="N84" s="636">
        <f t="shared" si="123"/>
        <v>846000</v>
      </c>
      <c r="O84" s="636">
        <f t="shared" si="123"/>
        <v>200000</v>
      </c>
      <c r="P84" s="636">
        <f t="shared" si="123"/>
        <v>646000</v>
      </c>
      <c r="Q84" s="636"/>
      <c r="R84" s="636">
        <f t="shared" si="123"/>
        <v>0</v>
      </c>
      <c r="S84" s="636">
        <f t="shared" si="123"/>
        <v>0</v>
      </c>
      <c r="T84" s="636">
        <f t="shared" si="123"/>
        <v>1209500</v>
      </c>
      <c r="U84" s="636">
        <f t="shared" ref="U84" si="124">U85</f>
        <v>0</v>
      </c>
      <c r="V84" s="636">
        <f t="shared" ref="V84" si="125">V85</f>
        <v>0</v>
      </c>
      <c r="W84" s="636">
        <f t="shared" ref="W84" si="126">W85</f>
        <v>65882</v>
      </c>
      <c r="X84" s="636">
        <f t="shared" ref="X84" si="127">X85</f>
        <v>38000</v>
      </c>
      <c r="Y84" s="636">
        <f t="shared" ref="Y84" si="128">Y85</f>
        <v>0</v>
      </c>
      <c r="Z84" s="636">
        <f t="shared" ref="Z84" si="129">Z85</f>
        <v>0</v>
      </c>
      <c r="AA84" s="636">
        <f t="shared" ref="AA84" si="130">AA85</f>
        <v>0</v>
      </c>
      <c r="AB84" s="636">
        <f t="shared" ref="AB84" si="131">AB85</f>
        <v>45126</v>
      </c>
      <c r="AC84" s="636">
        <f t="shared" ref="AC84" si="132">AC85</f>
        <v>0</v>
      </c>
      <c r="AD84" s="636">
        <f t="shared" ref="AD84" si="133">AD85</f>
        <v>863244</v>
      </c>
      <c r="AE84" s="636">
        <f t="shared" ref="AE84" si="134">AE85</f>
        <v>200000</v>
      </c>
      <c r="AF84" s="636">
        <f t="shared" ref="AF84" si="135">AF85</f>
        <v>618118</v>
      </c>
      <c r="AG84" s="636"/>
      <c r="AH84" s="636">
        <f t="shared" ref="AH84" si="136">AH85</f>
        <v>0</v>
      </c>
      <c r="AI84" s="636">
        <f t="shared" ref="AI84" si="137">AI85</f>
        <v>45126</v>
      </c>
      <c r="AJ84" s="636">
        <f t="shared" ref="AJ84" si="138">AJ85</f>
        <v>1200000</v>
      </c>
      <c r="AK84" s="582"/>
      <c r="AL84" s="572">
        <f t="shared" si="116"/>
        <v>17244</v>
      </c>
      <c r="AM84" s="582">
        <f t="shared" si="117"/>
        <v>0</v>
      </c>
      <c r="AN84" s="582">
        <f t="shared" si="118"/>
        <v>-27882</v>
      </c>
      <c r="AO84" s="582">
        <f t="shared" si="119"/>
        <v>0</v>
      </c>
      <c r="AP84" s="582">
        <f t="shared" si="120"/>
        <v>45126</v>
      </c>
      <c r="AQ84" s="608"/>
    </row>
    <row r="85" spans="1:43" s="584" customFormat="1" ht="31.5">
      <c r="A85" s="580"/>
      <c r="B85" s="590" t="s">
        <v>30</v>
      </c>
      <c r="C85" s="590"/>
      <c r="D85" s="633"/>
      <c r="E85" s="634"/>
      <c r="F85" s="586"/>
      <c r="G85" s="635"/>
      <c r="H85" s="636">
        <f>H86+H88</f>
        <v>2323508</v>
      </c>
      <c r="I85" s="636">
        <f t="shared" ref="I85:T85" si="139">I86+I88</f>
        <v>0</v>
      </c>
      <c r="J85" s="636">
        <f t="shared" si="139"/>
        <v>169490</v>
      </c>
      <c r="K85" s="636">
        <f t="shared" si="139"/>
        <v>140000</v>
      </c>
      <c r="L85" s="636">
        <f t="shared" si="139"/>
        <v>0</v>
      </c>
      <c r="M85" s="636">
        <f t="shared" si="139"/>
        <v>2049500</v>
      </c>
      <c r="N85" s="636">
        <f t="shared" si="139"/>
        <v>846000</v>
      </c>
      <c r="O85" s="636">
        <f t="shared" si="139"/>
        <v>200000</v>
      </c>
      <c r="P85" s="636">
        <f t="shared" si="139"/>
        <v>646000</v>
      </c>
      <c r="Q85" s="636"/>
      <c r="R85" s="636">
        <f t="shared" si="139"/>
        <v>0</v>
      </c>
      <c r="S85" s="636">
        <f t="shared" si="139"/>
        <v>0</v>
      </c>
      <c r="T85" s="636">
        <f t="shared" si="139"/>
        <v>1209500</v>
      </c>
      <c r="U85" s="636">
        <f t="shared" ref="U85" si="140">U86+U88</f>
        <v>0</v>
      </c>
      <c r="V85" s="636">
        <f t="shared" ref="V85" si="141">V86+V88</f>
        <v>0</v>
      </c>
      <c r="W85" s="636">
        <f t="shared" ref="W85" si="142">W86+W88</f>
        <v>65882</v>
      </c>
      <c r="X85" s="636">
        <f t="shared" ref="X85" si="143">X86+X88</f>
        <v>38000</v>
      </c>
      <c r="Y85" s="636">
        <f t="shared" ref="Y85" si="144">Y86+Y88</f>
        <v>0</v>
      </c>
      <c r="Z85" s="636">
        <f t="shared" ref="Z85" si="145">Z86+Z88</f>
        <v>0</v>
      </c>
      <c r="AA85" s="636">
        <f t="shared" ref="AA85" si="146">AA86+AA88</f>
        <v>0</v>
      </c>
      <c r="AB85" s="636">
        <f t="shared" ref="AB85" si="147">AB86+AB88</f>
        <v>45126</v>
      </c>
      <c r="AC85" s="636">
        <f t="shared" ref="AC85" si="148">AC86+AC88</f>
        <v>0</v>
      </c>
      <c r="AD85" s="636">
        <f t="shared" ref="AD85" si="149">AD86+AD88</f>
        <v>863244</v>
      </c>
      <c r="AE85" s="636">
        <f t="shared" ref="AE85" si="150">AE86+AE88</f>
        <v>200000</v>
      </c>
      <c r="AF85" s="636">
        <f t="shared" ref="AF85" si="151">AF86+AF88</f>
        <v>618118</v>
      </c>
      <c r="AG85" s="636"/>
      <c r="AH85" s="636">
        <f t="shared" ref="AH85" si="152">AH86+AH88</f>
        <v>0</v>
      </c>
      <c r="AI85" s="636">
        <f t="shared" ref="AI85" si="153">AI86+AI88</f>
        <v>45126</v>
      </c>
      <c r="AJ85" s="636">
        <f t="shared" ref="AJ85" si="154">AJ86+AJ88</f>
        <v>1200000</v>
      </c>
      <c r="AK85" s="582"/>
      <c r="AL85" s="572">
        <f t="shared" si="116"/>
        <v>17244</v>
      </c>
      <c r="AM85" s="582">
        <f t="shared" si="117"/>
        <v>0</v>
      </c>
      <c r="AN85" s="582">
        <f t="shared" si="118"/>
        <v>-27882</v>
      </c>
      <c r="AO85" s="582">
        <f t="shared" si="119"/>
        <v>0</v>
      </c>
      <c r="AP85" s="582">
        <f t="shared" si="120"/>
        <v>45126</v>
      </c>
      <c r="AQ85" s="608"/>
    </row>
    <row r="86" spans="1:43" s="584" customFormat="1" ht="17.25">
      <c r="A86" s="580"/>
      <c r="B86" s="590" t="s">
        <v>173</v>
      </c>
      <c r="C86" s="590"/>
      <c r="D86" s="586"/>
      <c r="E86" s="634"/>
      <c r="F86" s="586"/>
      <c r="G86" s="635"/>
      <c r="H86" s="636">
        <f>H87</f>
        <v>2179789</v>
      </c>
      <c r="I86" s="636">
        <f t="shared" ref="I86:T86" si="155">I87</f>
        <v>0</v>
      </c>
      <c r="J86" s="636">
        <f t="shared" si="155"/>
        <v>158490</v>
      </c>
      <c r="K86" s="636">
        <f t="shared" si="155"/>
        <v>0</v>
      </c>
      <c r="L86" s="636">
        <f t="shared" si="155"/>
        <v>0</v>
      </c>
      <c r="M86" s="636">
        <f t="shared" si="155"/>
        <v>1962000</v>
      </c>
      <c r="N86" s="636">
        <f t="shared" si="155"/>
        <v>762000</v>
      </c>
      <c r="O86" s="636">
        <f t="shared" si="155"/>
        <v>200000</v>
      </c>
      <c r="P86" s="636">
        <f t="shared" si="155"/>
        <v>562000</v>
      </c>
      <c r="Q86" s="636"/>
      <c r="R86" s="636">
        <f t="shared" si="155"/>
        <v>0</v>
      </c>
      <c r="S86" s="636">
        <f t="shared" si="155"/>
        <v>0</v>
      </c>
      <c r="T86" s="636">
        <f t="shared" si="155"/>
        <v>1200000</v>
      </c>
      <c r="U86" s="636">
        <f t="shared" ref="U86" si="156">U87</f>
        <v>0</v>
      </c>
      <c r="V86" s="636">
        <f t="shared" ref="V86" si="157">V87</f>
        <v>0</v>
      </c>
      <c r="W86" s="636">
        <f t="shared" ref="W86" si="158">W87</f>
        <v>39626</v>
      </c>
      <c r="X86" s="636">
        <f t="shared" ref="X86" si="159">X87</f>
        <v>0</v>
      </c>
      <c r="Y86" s="636">
        <f t="shared" ref="Y86" si="160">Y87</f>
        <v>0</v>
      </c>
      <c r="Z86" s="636">
        <f t="shared" ref="Z86" si="161">Z87</f>
        <v>0</v>
      </c>
      <c r="AA86" s="636">
        <f t="shared" ref="AA86" si="162">AA87</f>
        <v>0</v>
      </c>
      <c r="AB86" s="636">
        <f t="shared" ref="AB86" si="163">AB87</f>
        <v>39626</v>
      </c>
      <c r="AC86" s="636">
        <f t="shared" ref="AC86" si="164">AC87</f>
        <v>0</v>
      </c>
      <c r="AD86" s="636">
        <f t="shared" ref="AD86" si="165">AD87</f>
        <v>762000</v>
      </c>
      <c r="AE86" s="636">
        <f t="shared" ref="AE86" si="166">AE87</f>
        <v>200000</v>
      </c>
      <c r="AF86" s="636">
        <f t="shared" ref="AF86" si="167">AF87</f>
        <v>522374</v>
      </c>
      <c r="AG86" s="636"/>
      <c r="AH86" s="636">
        <f t="shared" ref="AH86" si="168">AH87</f>
        <v>0</v>
      </c>
      <c r="AI86" s="636">
        <f t="shared" ref="AI86" si="169">AI87</f>
        <v>39626</v>
      </c>
      <c r="AJ86" s="636">
        <f t="shared" ref="AJ86" si="170">AJ87</f>
        <v>1200000</v>
      </c>
      <c r="AK86" s="582"/>
      <c r="AL86" s="572">
        <f t="shared" si="116"/>
        <v>0</v>
      </c>
      <c r="AM86" s="582">
        <f t="shared" si="117"/>
        <v>0</v>
      </c>
      <c r="AN86" s="582">
        <f t="shared" si="118"/>
        <v>-39626</v>
      </c>
      <c r="AO86" s="582">
        <f t="shared" si="119"/>
        <v>0</v>
      </c>
      <c r="AP86" s="582">
        <f t="shared" si="120"/>
        <v>39626</v>
      </c>
      <c r="AQ86" s="608"/>
    </row>
    <row r="87" spans="1:43" s="596" customFormat="1" ht="80.25" customHeight="1">
      <c r="A87" s="576">
        <f>A83+1</f>
        <v>6</v>
      </c>
      <c r="B87" s="577" t="s">
        <v>440</v>
      </c>
      <c r="C87" s="577">
        <v>1</v>
      </c>
      <c r="D87" s="341" t="s">
        <v>441</v>
      </c>
      <c r="E87" s="577" t="s">
        <v>442</v>
      </c>
      <c r="F87" s="341" t="s">
        <v>219</v>
      </c>
      <c r="G87" s="341" t="s">
        <v>443</v>
      </c>
      <c r="H87" s="574">
        <v>2179789</v>
      </c>
      <c r="I87" s="604"/>
      <c r="J87" s="604">
        <v>158490</v>
      </c>
      <c r="K87" s="604"/>
      <c r="L87" s="604"/>
      <c r="M87" s="604">
        <f>N87+T87</f>
        <v>1962000</v>
      </c>
      <c r="N87" s="574">
        <f>O87+P87</f>
        <v>762000</v>
      </c>
      <c r="O87" s="595">
        <v>200000</v>
      </c>
      <c r="P87" s="595">
        <f>220000+342000</f>
        <v>562000</v>
      </c>
      <c r="Q87" s="595">
        <f>R87+S87</f>
        <v>0</v>
      </c>
      <c r="R87" s="604"/>
      <c r="S87" s="604"/>
      <c r="T87" s="595">
        <v>1200000</v>
      </c>
      <c r="U87" s="604"/>
      <c r="V87" s="604"/>
      <c r="W87" s="604">
        <f>AB87+V87</f>
        <v>39626</v>
      </c>
      <c r="X87" s="604"/>
      <c r="Y87" s="604"/>
      <c r="Z87" s="604"/>
      <c r="AA87" s="604"/>
      <c r="AB87" s="604">
        <v>39626</v>
      </c>
      <c r="AC87" s="604"/>
      <c r="AD87" s="574">
        <f t="shared" ref="AD87" si="171">AE87+AF87+AH87+AI87</f>
        <v>762000</v>
      </c>
      <c r="AE87" s="574">
        <f>O87+V87-U87</f>
        <v>200000</v>
      </c>
      <c r="AF87" s="574">
        <f>P87+X87-W87</f>
        <v>522374</v>
      </c>
      <c r="AG87" s="574"/>
      <c r="AH87" s="574">
        <f>R87+Z87-Y87</f>
        <v>0</v>
      </c>
      <c r="AI87" s="574">
        <f>S87+AB87-AA87</f>
        <v>39626</v>
      </c>
      <c r="AJ87" s="574">
        <f>T87</f>
        <v>1200000</v>
      </c>
      <c r="AK87" s="574"/>
      <c r="AL87" s="572">
        <f t="shared" si="116"/>
        <v>0</v>
      </c>
      <c r="AM87" s="574">
        <f t="shared" si="117"/>
        <v>0</v>
      </c>
      <c r="AN87" s="574">
        <f t="shared" si="118"/>
        <v>-39626</v>
      </c>
      <c r="AO87" s="574">
        <f t="shared" si="119"/>
        <v>0</v>
      </c>
      <c r="AP87" s="574">
        <f t="shared" si="120"/>
        <v>39626</v>
      </c>
      <c r="AQ87" s="643" t="s">
        <v>511</v>
      </c>
    </row>
    <row r="88" spans="1:43" s="584" customFormat="1" ht="17.25">
      <c r="A88" s="580"/>
      <c r="B88" s="591" t="s">
        <v>434</v>
      </c>
      <c r="C88" s="591"/>
      <c r="D88" s="633"/>
      <c r="E88" s="634"/>
      <c r="F88" s="586"/>
      <c r="G88" s="635"/>
      <c r="H88" s="636">
        <f>SUM(H89:H91)+H94</f>
        <v>143719</v>
      </c>
      <c r="I88" s="636">
        <f t="shared" ref="I88:J88" si="172">SUM(I89:I91)+I94</f>
        <v>0</v>
      </c>
      <c r="J88" s="636">
        <f t="shared" si="172"/>
        <v>11000</v>
      </c>
      <c r="K88" s="636">
        <f t="shared" ref="K88:L88" si="173">SUM(K89:K91)+K94</f>
        <v>140000</v>
      </c>
      <c r="L88" s="636">
        <f t="shared" si="173"/>
        <v>0</v>
      </c>
      <c r="M88" s="636">
        <f>SUM(M89:M94)</f>
        <v>87500</v>
      </c>
      <c r="N88" s="636">
        <f t="shared" ref="N88:T88" si="174">SUM(N89:N94)</f>
        <v>84000</v>
      </c>
      <c r="O88" s="636">
        <f t="shared" si="174"/>
        <v>0</v>
      </c>
      <c r="P88" s="636">
        <f t="shared" si="174"/>
        <v>84000</v>
      </c>
      <c r="Q88" s="636"/>
      <c r="R88" s="636">
        <f t="shared" si="174"/>
        <v>0</v>
      </c>
      <c r="S88" s="636">
        <f t="shared" si="174"/>
        <v>0</v>
      </c>
      <c r="T88" s="636">
        <f t="shared" si="174"/>
        <v>9500</v>
      </c>
      <c r="U88" s="636">
        <f t="shared" ref="U88" si="175">SUM(U89:U94)</f>
        <v>0</v>
      </c>
      <c r="V88" s="636">
        <f t="shared" ref="V88" si="176">SUM(V89:V94)</f>
        <v>0</v>
      </c>
      <c r="W88" s="636">
        <f t="shared" ref="W88" si="177">SUM(W89:W94)</f>
        <v>26256</v>
      </c>
      <c r="X88" s="636">
        <f t="shared" ref="X88" si="178">SUM(X89:X94)</f>
        <v>38000</v>
      </c>
      <c r="Y88" s="636">
        <f t="shared" ref="Y88" si="179">SUM(Y89:Y94)</f>
        <v>0</v>
      </c>
      <c r="Z88" s="636">
        <f t="shared" ref="Z88" si="180">SUM(Z89:Z94)</f>
        <v>0</v>
      </c>
      <c r="AA88" s="636">
        <f t="shared" ref="AA88" si="181">SUM(AA89:AA94)</f>
        <v>0</v>
      </c>
      <c r="AB88" s="636">
        <f t="shared" ref="AB88" si="182">SUM(AB89:AB94)</f>
        <v>5500</v>
      </c>
      <c r="AC88" s="636">
        <f t="shared" ref="AC88" si="183">SUM(AC89:AC94)</f>
        <v>0</v>
      </c>
      <c r="AD88" s="636">
        <f t="shared" ref="AD88" si="184">SUM(AD89:AD94)</f>
        <v>101244</v>
      </c>
      <c r="AE88" s="636">
        <f t="shared" ref="AE88" si="185">SUM(AE89:AE94)</f>
        <v>0</v>
      </c>
      <c r="AF88" s="636">
        <f t="shared" ref="AF88" si="186">SUM(AF89:AF94)</f>
        <v>95744</v>
      </c>
      <c r="AG88" s="636"/>
      <c r="AH88" s="636">
        <f t="shared" ref="AH88" si="187">SUM(AH89:AH94)</f>
        <v>0</v>
      </c>
      <c r="AI88" s="636">
        <f t="shared" ref="AI88" si="188">SUM(AI89:AI94)</f>
        <v>5500</v>
      </c>
      <c r="AJ88" s="636">
        <f t="shared" ref="AJ88" si="189">SUM(AJ89:AJ94)</f>
        <v>0</v>
      </c>
      <c r="AK88" s="582"/>
      <c r="AL88" s="572">
        <f t="shared" si="116"/>
        <v>17244</v>
      </c>
      <c r="AM88" s="582">
        <f t="shared" si="117"/>
        <v>0</v>
      </c>
      <c r="AN88" s="582">
        <f t="shared" si="118"/>
        <v>11744</v>
      </c>
      <c r="AO88" s="582">
        <f t="shared" si="119"/>
        <v>0</v>
      </c>
      <c r="AP88" s="582">
        <f t="shared" si="120"/>
        <v>5500</v>
      </c>
      <c r="AQ88" s="608"/>
    </row>
    <row r="89" spans="1:43" s="596" customFormat="1" ht="78.75">
      <c r="A89" s="576">
        <f>A87+1</f>
        <v>7</v>
      </c>
      <c r="B89" s="577" t="s">
        <v>301</v>
      </c>
      <c r="C89" s="577">
        <v>1</v>
      </c>
      <c r="D89" s="362" t="s">
        <v>221</v>
      </c>
      <c r="E89" s="621" t="s">
        <v>222</v>
      </c>
      <c r="F89" s="341" t="s">
        <v>223</v>
      </c>
      <c r="G89" s="341" t="s">
        <v>302</v>
      </c>
      <c r="H89" s="574">
        <v>14412</v>
      </c>
      <c r="I89" s="595"/>
      <c r="J89" s="595">
        <v>6000</v>
      </c>
      <c r="K89" s="595"/>
      <c r="L89" s="595"/>
      <c r="M89" s="595"/>
      <c r="N89" s="574">
        <f t="shared" ref="N89:N94" si="190">O89+P89</f>
        <v>6000</v>
      </c>
      <c r="O89" s="595"/>
      <c r="P89" s="595">
        <v>6000</v>
      </c>
      <c r="Q89" s="595">
        <f t="shared" ref="Q89:Q94" si="191">R89+S89</f>
        <v>0</v>
      </c>
      <c r="R89" s="574"/>
      <c r="S89" s="574"/>
      <c r="T89" s="595"/>
      <c r="U89" s="574"/>
      <c r="V89" s="574"/>
      <c r="W89" s="574"/>
      <c r="X89" s="574"/>
      <c r="Y89" s="574"/>
      <c r="Z89" s="574"/>
      <c r="AA89" s="574"/>
      <c r="AB89" s="574">
        <v>5500</v>
      </c>
      <c r="AC89" s="574"/>
      <c r="AD89" s="574">
        <f t="shared" ref="AD89" si="192">AE89+AF89+AH89+AI89</f>
        <v>11500</v>
      </c>
      <c r="AE89" s="574">
        <f>O89+V89-U89</f>
        <v>0</v>
      </c>
      <c r="AF89" s="574">
        <f>P89+X89-W89</f>
        <v>6000</v>
      </c>
      <c r="AG89" s="574"/>
      <c r="AH89" s="574">
        <f>R89+Z89-Y89</f>
        <v>0</v>
      </c>
      <c r="AI89" s="574">
        <f>S89+AB89-AA89</f>
        <v>5500</v>
      </c>
      <c r="AJ89" s="574">
        <f>T89</f>
        <v>0</v>
      </c>
      <c r="AK89" s="617"/>
      <c r="AL89" s="572">
        <f t="shared" si="116"/>
        <v>5500</v>
      </c>
      <c r="AM89" s="574">
        <f t="shared" si="117"/>
        <v>0</v>
      </c>
      <c r="AN89" s="574">
        <f t="shared" si="118"/>
        <v>0</v>
      </c>
      <c r="AO89" s="574">
        <f t="shared" si="119"/>
        <v>0</v>
      </c>
      <c r="AP89" s="574">
        <f t="shared" si="120"/>
        <v>5500</v>
      </c>
      <c r="AQ89" s="617" t="s">
        <v>448</v>
      </c>
    </row>
    <row r="90" spans="1:43" s="596" customFormat="1" ht="63" customHeight="1">
      <c r="A90" s="576">
        <f>A89+1</f>
        <v>8</v>
      </c>
      <c r="B90" s="577" t="s">
        <v>304</v>
      </c>
      <c r="C90" s="577">
        <v>1</v>
      </c>
      <c r="D90" s="341" t="s">
        <v>204</v>
      </c>
      <c r="E90" s="621" t="s">
        <v>234</v>
      </c>
      <c r="F90" s="341" t="s">
        <v>235</v>
      </c>
      <c r="G90" s="341" t="s">
        <v>305</v>
      </c>
      <c r="H90" s="574">
        <v>76068</v>
      </c>
      <c r="I90" s="595"/>
      <c r="J90" s="595">
        <v>5000</v>
      </c>
      <c r="K90" s="595">
        <f t="shared" ref="K90" si="193">L90+M90+N90</f>
        <v>140000</v>
      </c>
      <c r="L90" s="595"/>
      <c r="M90" s="595">
        <f>N90+T90</f>
        <v>70000</v>
      </c>
      <c r="N90" s="574">
        <f t="shared" si="190"/>
        <v>70000</v>
      </c>
      <c r="O90" s="595"/>
      <c r="P90" s="595">
        <v>70000</v>
      </c>
      <c r="Q90" s="595">
        <f t="shared" si="191"/>
        <v>0</v>
      </c>
      <c r="R90" s="574"/>
      <c r="S90" s="574"/>
      <c r="T90" s="595"/>
      <c r="U90" s="574"/>
      <c r="V90" s="574"/>
      <c r="W90" s="574">
        <v>18256</v>
      </c>
      <c r="X90" s="574"/>
      <c r="Y90" s="574"/>
      <c r="Z90" s="574"/>
      <c r="AA90" s="574"/>
      <c r="AB90" s="574"/>
      <c r="AC90" s="574"/>
      <c r="AD90" s="574">
        <f t="shared" ref="AD90:AD91" si="194">AE90+AF90+AH90+AI90</f>
        <v>51744</v>
      </c>
      <c r="AE90" s="574">
        <f>O90+V90-U90</f>
        <v>0</v>
      </c>
      <c r="AF90" s="574">
        <f>P90+X90-W90</f>
        <v>51744</v>
      </c>
      <c r="AG90" s="574"/>
      <c r="AH90" s="574">
        <f>R90+Z90-Y90</f>
        <v>0</v>
      </c>
      <c r="AI90" s="574">
        <f>S90+AB90-AA90</f>
        <v>0</v>
      </c>
      <c r="AJ90" s="574">
        <f>T90</f>
        <v>0</v>
      </c>
      <c r="AK90" s="1174"/>
      <c r="AL90" s="572">
        <f t="shared" si="116"/>
        <v>-18256</v>
      </c>
      <c r="AM90" s="574">
        <f t="shared" si="117"/>
        <v>0</v>
      </c>
      <c r="AN90" s="574">
        <f t="shared" si="118"/>
        <v>-18256</v>
      </c>
      <c r="AO90" s="574">
        <f t="shared" si="119"/>
        <v>0</v>
      </c>
      <c r="AP90" s="574">
        <f t="shared" si="120"/>
        <v>0</v>
      </c>
      <c r="AQ90" s="1174" t="s">
        <v>522</v>
      </c>
    </row>
    <row r="91" spans="1:43" s="596" customFormat="1" ht="65.25" customHeight="1">
      <c r="A91" s="576">
        <f>A90+1</f>
        <v>9</v>
      </c>
      <c r="B91" s="577" t="s">
        <v>306</v>
      </c>
      <c r="C91" s="577">
        <v>1</v>
      </c>
      <c r="D91" s="603" t="s">
        <v>204</v>
      </c>
      <c r="E91" s="621" t="s">
        <v>234</v>
      </c>
      <c r="F91" s="621" t="s">
        <v>307</v>
      </c>
      <c r="G91" s="612" t="s">
        <v>308</v>
      </c>
      <c r="H91" s="574">
        <v>40239</v>
      </c>
      <c r="I91" s="595"/>
      <c r="J91" s="595">
        <v>0</v>
      </c>
      <c r="K91" s="595"/>
      <c r="L91" s="595"/>
      <c r="M91" s="595">
        <f>N91+T91</f>
        <v>0</v>
      </c>
      <c r="N91" s="574">
        <f t="shared" si="190"/>
        <v>0</v>
      </c>
      <c r="O91" s="595"/>
      <c r="P91" s="595"/>
      <c r="Q91" s="595">
        <f t="shared" si="191"/>
        <v>0</v>
      </c>
      <c r="R91" s="574"/>
      <c r="S91" s="574"/>
      <c r="T91" s="595"/>
      <c r="U91" s="574"/>
      <c r="V91" s="574"/>
      <c r="W91" s="574"/>
      <c r="X91" s="574">
        <f>W90+11744</f>
        <v>30000</v>
      </c>
      <c r="Y91" s="574"/>
      <c r="Z91" s="574"/>
      <c r="AA91" s="574"/>
      <c r="AB91" s="574"/>
      <c r="AC91" s="574"/>
      <c r="AD91" s="574">
        <f t="shared" si="194"/>
        <v>30000</v>
      </c>
      <c r="AE91" s="574">
        <f>O91+V91-U91</f>
        <v>0</v>
      </c>
      <c r="AF91" s="574">
        <f>P91+X91-W91</f>
        <v>30000</v>
      </c>
      <c r="AG91" s="574"/>
      <c r="AH91" s="574">
        <f>R91+Z91-Y91</f>
        <v>0</v>
      </c>
      <c r="AI91" s="574">
        <f>S91+AB91-AA91</f>
        <v>0</v>
      </c>
      <c r="AJ91" s="574">
        <f>T91</f>
        <v>0</v>
      </c>
      <c r="AK91" s="1174"/>
      <c r="AL91" s="572">
        <f t="shared" si="116"/>
        <v>30000</v>
      </c>
      <c r="AM91" s="574">
        <f t="shared" si="117"/>
        <v>0</v>
      </c>
      <c r="AN91" s="574">
        <f t="shared" si="118"/>
        <v>30000</v>
      </c>
      <c r="AO91" s="574">
        <f t="shared" si="119"/>
        <v>0</v>
      </c>
      <c r="AP91" s="574">
        <f t="shared" si="120"/>
        <v>0</v>
      </c>
      <c r="AQ91" s="1174"/>
    </row>
    <row r="92" spans="1:43" s="596" customFormat="1" ht="47.25">
      <c r="A92" s="576"/>
      <c r="B92" s="577" t="s">
        <v>309</v>
      </c>
      <c r="C92" s="577">
        <v>1</v>
      </c>
      <c r="D92" s="341" t="s">
        <v>197</v>
      </c>
      <c r="E92" s="341" t="s">
        <v>311</v>
      </c>
      <c r="F92" s="341" t="s">
        <v>235</v>
      </c>
      <c r="G92" s="341" t="s">
        <v>312</v>
      </c>
      <c r="H92" s="574">
        <v>10546</v>
      </c>
      <c r="I92" s="573"/>
      <c r="J92" s="595">
        <v>0</v>
      </c>
      <c r="K92" s="595"/>
      <c r="L92" s="595"/>
      <c r="M92" s="595">
        <f t="shared" ref="M92:M94" si="195">N92+T92</f>
        <v>10500</v>
      </c>
      <c r="N92" s="574">
        <f t="shared" si="190"/>
        <v>4000</v>
      </c>
      <c r="O92" s="595"/>
      <c r="P92" s="595">
        <v>4000</v>
      </c>
      <c r="Q92" s="595">
        <f t="shared" si="191"/>
        <v>0</v>
      </c>
      <c r="R92" s="574"/>
      <c r="S92" s="574"/>
      <c r="T92" s="574">
        <v>6500</v>
      </c>
      <c r="U92" s="574"/>
      <c r="V92" s="574"/>
      <c r="W92" s="574">
        <f>P92</f>
        <v>4000</v>
      </c>
      <c r="X92" s="574"/>
      <c r="Y92" s="574"/>
      <c r="Z92" s="574"/>
      <c r="AA92" s="574"/>
      <c r="AB92" s="574"/>
      <c r="AC92" s="574"/>
      <c r="AD92" s="574"/>
      <c r="AE92" s="574"/>
      <c r="AF92" s="574"/>
      <c r="AG92" s="574"/>
      <c r="AH92" s="574"/>
      <c r="AI92" s="574"/>
      <c r="AJ92" s="574"/>
      <c r="AK92" s="1174"/>
      <c r="AL92" s="572">
        <f t="shared" si="116"/>
        <v>-4000</v>
      </c>
      <c r="AM92" s="574">
        <f t="shared" si="117"/>
        <v>0</v>
      </c>
      <c r="AN92" s="574">
        <f t="shared" si="118"/>
        <v>-4000</v>
      </c>
      <c r="AO92" s="574">
        <f t="shared" si="119"/>
        <v>0</v>
      </c>
      <c r="AP92" s="574">
        <f t="shared" si="120"/>
        <v>0</v>
      </c>
      <c r="AQ92" s="1174" t="s">
        <v>314</v>
      </c>
    </row>
    <row r="93" spans="1:43" s="596" customFormat="1" ht="47.25">
      <c r="A93" s="576"/>
      <c r="B93" s="577" t="s">
        <v>310</v>
      </c>
      <c r="C93" s="577">
        <v>1</v>
      </c>
      <c r="D93" s="341" t="s">
        <v>197</v>
      </c>
      <c r="E93" s="341" t="s">
        <v>311</v>
      </c>
      <c r="F93" s="341" t="s">
        <v>235</v>
      </c>
      <c r="G93" s="341" t="s">
        <v>313</v>
      </c>
      <c r="H93" s="574">
        <v>7048</v>
      </c>
      <c r="I93" s="587"/>
      <c r="J93" s="595">
        <v>0</v>
      </c>
      <c r="K93" s="595"/>
      <c r="L93" s="595"/>
      <c r="M93" s="595">
        <f t="shared" si="195"/>
        <v>7000</v>
      </c>
      <c r="N93" s="574">
        <f t="shared" si="190"/>
        <v>4000</v>
      </c>
      <c r="O93" s="595"/>
      <c r="P93" s="595">
        <v>4000</v>
      </c>
      <c r="Q93" s="595">
        <f t="shared" si="191"/>
        <v>0</v>
      </c>
      <c r="R93" s="574"/>
      <c r="S93" s="574"/>
      <c r="T93" s="574">
        <v>3000</v>
      </c>
      <c r="U93" s="574"/>
      <c r="V93" s="574"/>
      <c r="W93" s="574">
        <f>P93</f>
        <v>4000</v>
      </c>
      <c r="X93" s="574"/>
      <c r="Y93" s="574"/>
      <c r="Z93" s="574"/>
      <c r="AA93" s="574"/>
      <c r="AB93" s="574"/>
      <c r="AC93" s="574"/>
      <c r="AD93" s="574"/>
      <c r="AE93" s="574"/>
      <c r="AF93" s="574"/>
      <c r="AG93" s="574"/>
      <c r="AH93" s="574"/>
      <c r="AI93" s="574"/>
      <c r="AJ93" s="574"/>
      <c r="AK93" s="1174"/>
      <c r="AL93" s="572">
        <f t="shared" si="116"/>
        <v>-4000</v>
      </c>
      <c r="AM93" s="574">
        <f t="shared" si="117"/>
        <v>0</v>
      </c>
      <c r="AN93" s="574">
        <f t="shared" si="118"/>
        <v>-4000</v>
      </c>
      <c r="AO93" s="574">
        <f t="shared" si="119"/>
        <v>0</v>
      </c>
      <c r="AP93" s="574">
        <f t="shared" si="120"/>
        <v>0</v>
      </c>
      <c r="AQ93" s="1174"/>
    </row>
    <row r="94" spans="1:43" s="596" customFormat="1" ht="47.25">
      <c r="A94" s="576">
        <f>A91+1</f>
        <v>10</v>
      </c>
      <c r="B94" s="577" t="s">
        <v>315</v>
      </c>
      <c r="C94" s="577">
        <v>1</v>
      </c>
      <c r="D94" s="341" t="s">
        <v>197</v>
      </c>
      <c r="E94" s="341" t="s">
        <v>311</v>
      </c>
      <c r="F94" s="341" t="s">
        <v>317</v>
      </c>
      <c r="G94" s="341" t="s">
        <v>316</v>
      </c>
      <c r="H94" s="574">
        <v>13000</v>
      </c>
      <c r="I94" s="574"/>
      <c r="J94" s="595">
        <v>0</v>
      </c>
      <c r="K94" s="595"/>
      <c r="L94" s="595"/>
      <c r="M94" s="595">
        <f t="shared" si="195"/>
        <v>0</v>
      </c>
      <c r="N94" s="574">
        <f t="shared" si="190"/>
        <v>0</v>
      </c>
      <c r="O94" s="595"/>
      <c r="P94" s="595"/>
      <c r="Q94" s="595">
        <f t="shared" si="191"/>
        <v>0</v>
      </c>
      <c r="R94" s="574"/>
      <c r="S94" s="574"/>
      <c r="T94" s="595"/>
      <c r="U94" s="574"/>
      <c r="V94" s="574"/>
      <c r="W94" s="574"/>
      <c r="X94" s="574">
        <f>W93+W92</f>
        <v>8000</v>
      </c>
      <c r="Y94" s="574"/>
      <c r="Z94" s="574"/>
      <c r="AA94" s="574"/>
      <c r="AB94" s="574"/>
      <c r="AC94" s="574"/>
      <c r="AD94" s="574">
        <f t="shared" ref="AD94" si="196">AE94+AF94+AH94+AI94</f>
        <v>8000</v>
      </c>
      <c r="AE94" s="574">
        <f>O94+V94-U94</f>
        <v>0</v>
      </c>
      <c r="AF94" s="574">
        <f>P94+X94-W94</f>
        <v>8000</v>
      </c>
      <c r="AG94" s="574"/>
      <c r="AH94" s="574">
        <f>R94+Z94-Y94</f>
        <v>0</v>
      </c>
      <c r="AI94" s="574">
        <f>S94+AB94-AA94</f>
        <v>0</v>
      </c>
      <c r="AJ94" s="574">
        <f>T94</f>
        <v>0</v>
      </c>
      <c r="AK94" s="1174"/>
      <c r="AL94" s="572">
        <f t="shared" si="116"/>
        <v>8000</v>
      </c>
      <c r="AM94" s="574">
        <f t="shared" si="117"/>
        <v>0</v>
      </c>
      <c r="AN94" s="574">
        <f t="shared" si="118"/>
        <v>8000</v>
      </c>
      <c r="AO94" s="574">
        <f t="shared" si="119"/>
        <v>0</v>
      </c>
      <c r="AP94" s="574">
        <f t="shared" si="120"/>
        <v>0</v>
      </c>
      <c r="AQ94" s="1174"/>
    </row>
    <row r="95" spans="1:43" s="584" customFormat="1" ht="47.25">
      <c r="A95" s="580" t="s">
        <v>329</v>
      </c>
      <c r="B95" s="590" t="s">
        <v>364</v>
      </c>
      <c r="C95" s="590"/>
      <c r="D95" s="586"/>
      <c r="E95" s="634"/>
      <c r="F95" s="586"/>
      <c r="G95" s="635"/>
      <c r="H95" s="636">
        <f>H96</f>
        <v>588120</v>
      </c>
      <c r="I95" s="636">
        <f t="shared" ref="I95:J97" si="197">I96</f>
        <v>0</v>
      </c>
      <c r="J95" s="636">
        <f t="shared" si="197"/>
        <v>0</v>
      </c>
      <c r="K95" s="636">
        <f t="shared" ref="K95:T97" si="198">K96</f>
        <v>0</v>
      </c>
      <c r="L95" s="636">
        <f t="shared" si="198"/>
        <v>0</v>
      </c>
      <c r="M95" s="636">
        <f t="shared" si="198"/>
        <v>157300</v>
      </c>
      <c r="N95" s="636">
        <f t="shared" si="198"/>
        <v>264000</v>
      </c>
      <c r="O95" s="636">
        <f t="shared" si="198"/>
        <v>264000</v>
      </c>
      <c r="P95" s="636">
        <f t="shared" si="198"/>
        <v>0</v>
      </c>
      <c r="Q95" s="636"/>
      <c r="R95" s="636">
        <f t="shared" si="198"/>
        <v>0</v>
      </c>
      <c r="S95" s="636">
        <f t="shared" si="198"/>
        <v>0</v>
      </c>
      <c r="T95" s="636">
        <f t="shared" si="198"/>
        <v>122100</v>
      </c>
      <c r="U95" s="636">
        <f t="shared" ref="U95:U97" si="199">U96</f>
        <v>87000</v>
      </c>
      <c r="V95" s="636">
        <f t="shared" ref="V95:V97" si="200">V96</f>
        <v>87000</v>
      </c>
      <c r="W95" s="636">
        <f t="shared" ref="W95:W97" si="201">W96</f>
        <v>0</v>
      </c>
      <c r="X95" s="636">
        <f t="shared" ref="X95:X97" si="202">X96</f>
        <v>0</v>
      </c>
      <c r="Y95" s="636">
        <f t="shared" ref="Y95:Y97" si="203">Y96</f>
        <v>0</v>
      </c>
      <c r="Z95" s="636">
        <f t="shared" ref="Z95:Z97" si="204">Z96</f>
        <v>0</v>
      </c>
      <c r="AA95" s="636">
        <f t="shared" ref="AA95:AA97" si="205">AA96</f>
        <v>0</v>
      </c>
      <c r="AB95" s="636">
        <f t="shared" ref="AB95:AB97" si="206">AB96</f>
        <v>0</v>
      </c>
      <c r="AC95" s="636">
        <f t="shared" ref="AC95:AC97" si="207">AC96</f>
        <v>0</v>
      </c>
      <c r="AD95" s="636">
        <f t="shared" ref="AD95:AD97" si="208">AD96</f>
        <v>264000</v>
      </c>
      <c r="AE95" s="636">
        <f t="shared" ref="AE95:AE97" si="209">AE96</f>
        <v>264000</v>
      </c>
      <c r="AF95" s="636">
        <f t="shared" ref="AF95:AF97" si="210">AF96</f>
        <v>0</v>
      </c>
      <c r="AG95" s="636"/>
      <c r="AH95" s="636">
        <f t="shared" ref="AH95:AH97" si="211">AH96</f>
        <v>0</v>
      </c>
      <c r="AI95" s="636">
        <f t="shared" ref="AI95:AI97" si="212">AI96</f>
        <v>0</v>
      </c>
      <c r="AJ95" s="636">
        <f t="shared" ref="AJ95:AJ97" si="213">AJ96</f>
        <v>122100</v>
      </c>
      <c r="AK95" s="582"/>
      <c r="AL95" s="572">
        <f t="shared" si="116"/>
        <v>0</v>
      </c>
      <c r="AM95" s="582">
        <f t="shared" si="117"/>
        <v>0</v>
      </c>
      <c r="AN95" s="582">
        <f t="shared" si="118"/>
        <v>0</v>
      </c>
      <c r="AO95" s="582">
        <f t="shared" si="119"/>
        <v>0</v>
      </c>
      <c r="AP95" s="582">
        <f t="shared" si="120"/>
        <v>0</v>
      </c>
      <c r="AQ95" s="586" t="s">
        <v>415</v>
      </c>
    </row>
    <row r="96" spans="1:43" s="584" customFormat="1" ht="31.5">
      <c r="A96" s="580"/>
      <c r="B96" s="590" t="s">
        <v>30</v>
      </c>
      <c r="C96" s="590"/>
      <c r="D96" s="586"/>
      <c r="E96" s="634"/>
      <c r="F96" s="586"/>
      <c r="G96" s="635"/>
      <c r="H96" s="636">
        <f>H97</f>
        <v>588120</v>
      </c>
      <c r="I96" s="636">
        <f t="shared" si="197"/>
        <v>0</v>
      </c>
      <c r="J96" s="636">
        <f t="shared" si="197"/>
        <v>0</v>
      </c>
      <c r="K96" s="636">
        <f t="shared" si="198"/>
        <v>0</v>
      </c>
      <c r="L96" s="636">
        <f t="shared" si="198"/>
        <v>0</v>
      </c>
      <c r="M96" s="636">
        <f t="shared" si="198"/>
        <v>157300</v>
      </c>
      <c r="N96" s="636">
        <f t="shared" si="198"/>
        <v>264000</v>
      </c>
      <c r="O96" s="636">
        <f t="shared" si="198"/>
        <v>264000</v>
      </c>
      <c r="P96" s="636">
        <f t="shared" si="198"/>
        <v>0</v>
      </c>
      <c r="Q96" s="636"/>
      <c r="R96" s="636">
        <f t="shared" si="198"/>
        <v>0</v>
      </c>
      <c r="S96" s="636">
        <f t="shared" si="198"/>
        <v>0</v>
      </c>
      <c r="T96" s="636">
        <f t="shared" si="198"/>
        <v>122100</v>
      </c>
      <c r="U96" s="636">
        <f t="shared" si="199"/>
        <v>87000</v>
      </c>
      <c r="V96" s="636">
        <f t="shared" si="200"/>
        <v>87000</v>
      </c>
      <c r="W96" s="636">
        <f t="shared" si="201"/>
        <v>0</v>
      </c>
      <c r="X96" s="636">
        <f t="shared" si="202"/>
        <v>0</v>
      </c>
      <c r="Y96" s="636">
        <f t="shared" si="203"/>
        <v>0</v>
      </c>
      <c r="Z96" s="636">
        <f t="shared" si="204"/>
        <v>0</v>
      </c>
      <c r="AA96" s="636">
        <f t="shared" si="205"/>
        <v>0</v>
      </c>
      <c r="AB96" s="636">
        <f t="shared" si="206"/>
        <v>0</v>
      </c>
      <c r="AC96" s="636">
        <f t="shared" si="207"/>
        <v>0</v>
      </c>
      <c r="AD96" s="636">
        <f t="shared" si="208"/>
        <v>264000</v>
      </c>
      <c r="AE96" s="636">
        <f t="shared" si="209"/>
        <v>264000</v>
      </c>
      <c r="AF96" s="636">
        <f t="shared" si="210"/>
        <v>0</v>
      </c>
      <c r="AG96" s="636"/>
      <c r="AH96" s="636">
        <f t="shared" si="211"/>
        <v>0</v>
      </c>
      <c r="AI96" s="636">
        <f t="shared" si="212"/>
        <v>0</v>
      </c>
      <c r="AJ96" s="636">
        <f t="shared" si="213"/>
        <v>122100</v>
      </c>
      <c r="AK96" s="582"/>
      <c r="AL96" s="572">
        <f t="shared" si="116"/>
        <v>0</v>
      </c>
      <c r="AM96" s="582">
        <f t="shared" si="117"/>
        <v>0</v>
      </c>
      <c r="AN96" s="582">
        <f t="shared" si="118"/>
        <v>0</v>
      </c>
      <c r="AO96" s="582">
        <f t="shared" si="119"/>
        <v>0</v>
      </c>
      <c r="AP96" s="582">
        <f t="shared" si="120"/>
        <v>0</v>
      </c>
      <c r="AQ96" s="608"/>
    </row>
    <row r="97" spans="1:43" s="584" customFormat="1" ht="17.25">
      <c r="A97" s="580"/>
      <c r="B97" s="590" t="s">
        <v>380</v>
      </c>
      <c r="C97" s="590"/>
      <c r="D97" s="586"/>
      <c r="E97" s="634"/>
      <c r="F97" s="586"/>
      <c r="G97" s="635"/>
      <c r="H97" s="636">
        <f>H98</f>
        <v>588120</v>
      </c>
      <c r="I97" s="636">
        <f t="shared" si="197"/>
        <v>0</v>
      </c>
      <c r="J97" s="636">
        <f t="shared" si="197"/>
        <v>0</v>
      </c>
      <c r="K97" s="636">
        <f t="shared" si="198"/>
        <v>0</v>
      </c>
      <c r="L97" s="636">
        <f t="shared" si="198"/>
        <v>0</v>
      </c>
      <c r="M97" s="636">
        <f t="shared" si="198"/>
        <v>157300</v>
      </c>
      <c r="N97" s="636">
        <f t="shared" si="198"/>
        <v>264000</v>
      </c>
      <c r="O97" s="636">
        <f t="shared" si="198"/>
        <v>264000</v>
      </c>
      <c r="P97" s="636">
        <f t="shared" si="198"/>
        <v>0</v>
      </c>
      <c r="Q97" s="636"/>
      <c r="R97" s="636">
        <f t="shared" si="198"/>
        <v>0</v>
      </c>
      <c r="S97" s="636">
        <f t="shared" si="198"/>
        <v>0</v>
      </c>
      <c r="T97" s="636">
        <f t="shared" si="198"/>
        <v>122100</v>
      </c>
      <c r="U97" s="636">
        <f t="shared" si="199"/>
        <v>87000</v>
      </c>
      <c r="V97" s="636">
        <f t="shared" si="200"/>
        <v>87000</v>
      </c>
      <c r="W97" s="636">
        <f t="shared" si="201"/>
        <v>0</v>
      </c>
      <c r="X97" s="636">
        <f t="shared" si="202"/>
        <v>0</v>
      </c>
      <c r="Y97" s="636">
        <f t="shared" si="203"/>
        <v>0</v>
      </c>
      <c r="Z97" s="636">
        <f t="shared" si="204"/>
        <v>0</v>
      </c>
      <c r="AA97" s="636">
        <f t="shared" si="205"/>
        <v>0</v>
      </c>
      <c r="AB97" s="636">
        <f t="shared" si="206"/>
        <v>0</v>
      </c>
      <c r="AC97" s="636">
        <f t="shared" si="207"/>
        <v>0</v>
      </c>
      <c r="AD97" s="636">
        <f t="shared" si="208"/>
        <v>264000</v>
      </c>
      <c r="AE97" s="636">
        <f t="shared" si="209"/>
        <v>264000</v>
      </c>
      <c r="AF97" s="636">
        <f t="shared" si="210"/>
        <v>0</v>
      </c>
      <c r="AG97" s="636"/>
      <c r="AH97" s="636">
        <f t="shared" si="211"/>
        <v>0</v>
      </c>
      <c r="AI97" s="636">
        <f t="shared" si="212"/>
        <v>0</v>
      </c>
      <c r="AJ97" s="636">
        <f t="shared" si="213"/>
        <v>122100</v>
      </c>
      <c r="AK97" s="582"/>
      <c r="AL97" s="572">
        <f t="shared" si="116"/>
        <v>0</v>
      </c>
      <c r="AM97" s="582">
        <f t="shared" si="117"/>
        <v>0</v>
      </c>
      <c r="AN97" s="582">
        <f t="shared" si="118"/>
        <v>0</v>
      </c>
      <c r="AO97" s="582">
        <f t="shared" si="119"/>
        <v>0</v>
      </c>
      <c r="AP97" s="582">
        <f t="shared" si="120"/>
        <v>0</v>
      </c>
      <c r="AQ97" s="608"/>
    </row>
    <row r="98" spans="1:43" s="584" customFormat="1" ht="47.25">
      <c r="A98" s="580"/>
      <c r="B98" s="590" t="s">
        <v>381</v>
      </c>
      <c r="C98" s="590"/>
      <c r="D98" s="586" t="s">
        <v>382</v>
      </c>
      <c r="E98" s="634"/>
      <c r="F98" s="586"/>
      <c r="G98" s="635"/>
      <c r="H98" s="636">
        <f>H99+H107+H111+H114</f>
        <v>588120</v>
      </c>
      <c r="I98" s="636">
        <f t="shared" ref="I98:J98" si="214">I99+I107+I111+I114</f>
        <v>0</v>
      </c>
      <c r="J98" s="636">
        <f t="shared" si="214"/>
        <v>0</v>
      </c>
      <c r="K98" s="636">
        <f t="shared" ref="K98:T98" si="215">K99+K107+K111+K114</f>
        <v>0</v>
      </c>
      <c r="L98" s="636">
        <f t="shared" si="215"/>
        <v>0</v>
      </c>
      <c r="M98" s="636">
        <f t="shared" si="215"/>
        <v>157300</v>
      </c>
      <c r="N98" s="636">
        <f t="shared" si="215"/>
        <v>264000</v>
      </c>
      <c r="O98" s="636">
        <f t="shared" si="215"/>
        <v>264000</v>
      </c>
      <c r="P98" s="636">
        <f t="shared" si="215"/>
        <v>0</v>
      </c>
      <c r="Q98" s="636"/>
      <c r="R98" s="636">
        <f t="shared" si="215"/>
        <v>0</v>
      </c>
      <c r="S98" s="636">
        <f t="shared" si="215"/>
        <v>0</v>
      </c>
      <c r="T98" s="636">
        <f t="shared" si="215"/>
        <v>122100</v>
      </c>
      <c r="U98" s="636">
        <f t="shared" ref="U98" si="216">U99+U107+U111+U114</f>
        <v>87000</v>
      </c>
      <c r="V98" s="636">
        <f t="shared" ref="V98" si="217">V99+V107+V111+V114</f>
        <v>87000</v>
      </c>
      <c r="W98" s="636">
        <f t="shared" ref="W98" si="218">W99+W107+W111+W114</f>
        <v>0</v>
      </c>
      <c r="X98" s="636">
        <f t="shared" ref="X98" si="219">X99+X107+X111+X114</f>
        <v>0</v>
      </c>
      <c r="Y98" s="636">
        <f t="shared" ref="Y98" si="220">Y99+Y107+Y111+Y114</f>
        <v>0</v>
      </c>
      <c r="Z98" s="636">
        <f t="shared" ref="Z98" si="221">Z99+Z107+Z111+Z114</f>
        <v>0</v>
      </c>
      <c r="AA98" s="636">
        <f t="shared" ref="AA98" si="222">AA99+AA107+AA111+AA114</f>
        <v>0</v>
      </c>
      <c r="AB98" s="636">
        <f t="shared" ref="AB98" si="223">AB99+AB107+AB111+AB114</f>
        <v>0</v>
      </c>
      <c r="AC98" s="636">
        <f t="shared" ref="AC98" si="224">AC99+AC107+AC111+AC114</f>
        <v>0</v>
      </c>
      <c r="AD98" s="636">
        <f t="shared" ref="AD98" si="225">AD99+AD107+AD111+AD114</f>
        <v>264000</v>
      </c>
      <c r="AE98" s="636">
        <f t="shared" ref="AE98" si="226">AE99+AE107+AE111+AE114</f>
        <v>264000</v>
      </c>
      <c r="AF98" s="636">
        <f t="shared" ref="AF98" si="227">AF99+AF107+AF111+AF114</f>
        <v>0</v>
      </c>
      <c r="AG98" s="636"/>
      <c r="AH98" s="636">
        <f t="shared" ref="AH98" si="228">AH99+AH107+AH111+AH114</f>
        <v>0</v>
      </c>
      <c r="AI98" s="636">
        <f t="shared" ref="AI98" si="229">AI99+AI107+AI111+AI114</f>
        <v>0</v>
      </c>
      <c r="AJ98" s="636">
        <f t="shared" ref="AJ98" si="230">AJ99+AJ107+AJ111+AJ114</f>
        <v>122100</v>
      </c>
      <c r="AK98" s="582"/>
      <c r="AL98" s="572">
        <f t="shared" si="116"/>
        <v>0</v>
      </c>
      <c r="AM98" s="582">
        <f t="shared" si="117"/>
        <v>0</v>
      </c>
      <c r="AN98" s="582">
        <f t="shared" si="118"/>
        <v>0</v>
      </c>
      <c r="AO98" s="582">
        <f t="shared" si="119"/>
        <v>0</v>
      </c>
      <c r="AP98" s="582">
        <f t="shared" si="120"/>
        <v>0</v>
      </c>
      <c r="AQ98" s="608"/>
    </row>
    <row r="99" spans="1:43" s="584" customFormat="1">
      <c r="A99" s="580"/>
      <c r="B99" s="590" t="s">
        <v>383</v>
      </c>
      <c r="C99" s="590"/>
      <c r="D99" s="586"/>
      <c r="E99" s="586"/>
      <c r="F99" s="586"/>
      <c r="G99" s="586"/>
      <c r="H99" s="582">
        <f>H100+H101+H102+H103+H104+H105+H106</f>
        <v>179796</v>
      </c>
      <c r="I99" s="582">
        <f t="shared" ref="I99:J99" si="231">I100+I101+I102+I103+I104+I105+I106</f>
        <v>0</v>
      </c>
      <c r="J99" s="582">
        <f t="shared" si="231"/>
        <v>0</v>
      </c>
      <c r="K99" s="587"/>
      <c r="L99" s="587"/>
      <c r="M99" s="582">
        <f t="shared" ref="M99:O99" si="232">SUM(M100:M106)</f>
        <v>157300</v>
      </c>
      <c r="N99" s="582">
        <f t="shared" si="232"/>
        <v>100000</v>
      </c>
      <c r="O99" s="582">
        <f t="shared" si="232"/>
        <v>100000</v>
      </c>
      <c r="P99" s="587"/>
      <c r="Q99" s="587"/>
      <c r="R99" s="582"/>
      <c r="S99" s="582"/>
      <c r="T99" s="582">
        <f t="shared" ref="T99:AJ99" si="233">SUM(T100:T106)</f>
        <v>57300</v>
      </c>
      <c r="U99" s="582">
        <f t="shared" si="233"/>
        <v>25000</v>
      </c>
      <c r="V99" s="582">
        <f t="shared" si="233"/>
        <v>25000</v>
      </c>
      <c r="W99" s="582">
        <f t="shared" si="233"/>
        <v>0</v>
      </c>
      <c r="X99" s="582">
        <f t="shared" si="233"/>
        <v>0</v>
      </c>
      <c r="Y99" s="582">
        <f t="shared" si="233"/>
        <v>0</v>
      </c>
      <c r="Z99" s="582">
        <f t="shared" si="233"/>
        <v>0</v>
      </c>
      <c r="AA99" s="582">
        <f t="shared" si="233"/>
        <v>0</v>
      </c>
      <c r="AB99" s="582">
        <f t="shared" si="233"/>
        <v>0</v>
      </c>
      <c r="AC99" s="582">
        <f t="shared" si="233"/>
        <v>0</v>
      </c>
      <c r="AD99" s="582">
        <f t="shared" si="233"/>
        <v>100000</v>
      </c>
      <c r="AE99" s="582">
        <f t="shared" si="233"/>
        <v>100000</v>
      </c>
      <c r="AF99" s="582">
        <f t="shared" si="233"/>
        <v>0</v>
      </c>
      <c r="AG99" s="582"/>
      <c r="AH99" s="582">
        <f t="shared" si="233"/>
        <v>0</v>
      </c>
      <c r="AI99" s="582">
        <f t="shared" si="233"/>
        <v>0</v>
      </c>
      <c r="AJ99" s="582">
        <f t="shared" si="233"/>
        <v>57300</v>
      </c>
      <c r="AK99" s="582"/>
      <c r="AL99" s="572">
        <f t="shared" si="116"/>
        <v>0</v>
      </c>
      <c r="AM99" s="582">
        <f t="shared" si="117"/>
        <v>0</v>
      </c>
      <c r="AN99" s="582">
        <f t="shared" si="118"/>
        <v>0</v>
      </c>
      <c r="AO99" s="582">
        <f t="shared" si="119"/>
        <v>0</v>
      </c>
      <c r="AP99" s="582">
        <f t="shared" si="120"/>
        <v>0</v>
      </c>
      <c r="AQ99" s="608"/>
    </row>
    <row r="100" spans="1:43" s="596" customFormat="1" ht="47.25">
      <c r="A100" s="576">
        <f>A94+1</f>
        <v>11</v>
      </c>
      <c r="B100" s="577" t="s">
        <v>384</v>
      </c>
      <c r="C100" s="577">
        <v>1</v>
      </c>
      <c r="D100" s="341" t="s">
        <v>319</v>
      </c>
      <c r="E100" s="341" t="s">
        <v>327</v>
      </c>
      <c r="F100" s="341" t="s">
        <v>223</v>
      </c>
      <c r="G100" s="341" t="s">
        <v>385</v>
      </c>
      <c r="H100" s="574">
        <v>9025</v>
      </c>
      <c r="I100" s="595"/>
      <c r="J100" s="595"/>
      <c r="K100" s="595"/>
      <c r="L100" s="595"/>
      <c r="M100" s="595">
        <f>N100+T100</f>
        <v>8800</v>
      </c>
      <c r="N100" s="574">
        <f t="shared" ref="N100:N106" si="234">O100+P100</f>
        <v>8400</v>
      </c>
      <c r="O100" s="574">
        <v>8400</v>
      </c>
      <c r="P100" s="595"/>
      <c r="Q100" s="595">
        <f t="shared" ref="Q100:Q106" si="235">R100+S100</f>
        <v>0</v>
      </c>
      <c r="R100" s="574"/>
      <c r="S100" s="574"/>
      <c r="T100" s="595">
        <v>400</v>
      </c>
      <c r="U100" s="574">
        <v>400</v>
      </c>
      <c r="V100" s="574"/>
      <c r="W100" s="574"/>
      <c r="X100" s="574"/>
      <c r="Y100" s="574"/>
      <c r="Z100" s="574"/>
      <c r="AA100" s="574"/>
      <c r="AB100" s="574"/>
      <c r="AC100" s="574"/>
      <c r="AD100" s="574">
        <f t="shared" ref="AD100:AD106" si="236">AE100+AF100+AH100+AI100</f>
        <v>8000</v>
      </c>
      <c r="AE100" s="574">
        <f t="shared" ref="AE100:AE106" si="237">O100+V100-U100</f>
        <v>8000</v>
      </c>
      <c r="AF100" s="574">
        <f t="shared" ref="AF100:AF106" si="238">P100+X100-W100</f>
        <v>0</v>
      </c>
      <c r="AG100" s="574"/>
      <c r="AH100" s="574">
        <f t="shared" ref="AH100:AH106" si="239">R100+Z100-Y100</f>
        <v>0</v>
      </c>
      <c r="AI100" s="574">
        <f t="shared" ref="AI100:AI106" si="240">S100+AB100-AA100</f>
        <v>0</v>
      </c>
      <c r="AJ100" s="574">
        <f t="shared" ref="AJ100:AJ106" si="241">T100</f>
        <v>400</v>
      </c>
      <c r="AK100" s="574"/>
      <c r="AL100" s="572">
        <f t="shared" si="116"/>
        <v>-400</v>
      </c>
      <c r="AM100" s="574">
        <f t="shared" si="117"/>
        <v>-400</v>
      </c>
      <c r="AN100" s="574">
        <f t="shared" si="118"/>
        <v>0</v>
      </c>
      <c r="AO100" s="574">
        <f t="shared" si="119"/>
        <v>0</v>
      </c>
      <c r="AP100" s="574">
        <f t="shared" si="120"/>
        <v>0</v>
      </c>
      <c r="AQ100" s="341" t="s">
        <v>416</v>
      </c>
    </row>
    <row r="101" spans="1:43" s="596" customFormat="1" ht="47.25">
      <c r="A101" s="576">
        <f>A100+1</f>
        <v>12</v>
      </c>
      <c r="B101" s="577" t="s">
        <v>386</v>
      </c>
      <c r="C101" s="577">
        <v>1</v>
      </c>
      <c r="D101" s="341" t="s">
        <v>319</v>
      </c>
      <c r="E101" s="341" t="s">
        <v>327</v>
      </c>
      <c r="F101" s="341" t="s">
        <v>223</v>
      </c>
      <c r="G101" s="341" t="s">
        <v>387</v>
      </c>
      <c r="H101" s="574">
        <v>5855</v>
      </c>
      <c r="I101" s="595"/>
      <c r="J101" s="595"/>
      <c r="K101" s="595"/>
      <c r="L101" s="595"/>
      <c r="M101" s="595">
        <f t="shared" ref="M101:M106" si="242">N101+T101</f>
        <v>5800</v>
      </c>
      <c r="N101" s="574">
        <f t="shared" si="234"/>
        <v>5600</v>
      </c>
      <c r="O101" s="574">
        <v>5600</v>
      </c>
      <c r="P101" s="595"/>
      <c r="Q101" s="595">
        <f t="shared" si="235"/>
        <v>0</v>
      </c>
      <c r="R101" s="574"/>
      <c r="S101" s="574"/>
      <c r="T101" s="595">
        <v>200</v>
      </c>
      <c r="U101" s="574">
        <v>600</v>
      </c>
      <c r="V101" s="574"/>
      <c r="W101" s="574"/>
      <c r="X101" s="574"/>
      <c r="Y101" s="574"/>
      <c r="Z101" s="574"/>
      <c r="AA101" s="574"/>
      <c r="AB101" s="574"/>
      <c r="AC101" s="574"/>
      <c r="AD101" s="574">
        <f t="shared" si="236"/>
        <v>5000</v>
      </c>
      <c r="AE101" s="574">
        <f t="shared" si="237"/>
        <v>5000</v>
      </c>
      <c r="AF101" s="574">
        <f t="shared" si="238"/>
        <v>0</v>
      </c>
      <c r="AG101" s="574"/>
      <c r="AH101" s="574">
        <f t="shared" si="239"/>
        <v>0</v>
      </c>
      <c r="AI101" s="574">
        <f t="shared" si="240"/>
        <v>0</v>
      </c>
      <c r="AJ101" s="574">
        <f t="shared" si="241"/>
        <v>200</v>
      </c>
      <c r="AK101" s="574"/>
      <c r="AL101" s="572">
        <f t="shared" si="116"/>
        <v>-600</v>
      </c>
      <c r="AM101" s="574">
        <f t="shared" si="117"/>
        <v>-600</v>
      </c>
      <c r="AN101" s="574">
        <f t="shared" si="118"/>
        <v>0</v>
      </c>
      <c r="AO101" s="574">
        <f t="shared" si="119"/>
        <v>0</v>
      </c>
      <c r="AP101" s="574">
        <f t="shared" si="120"/>
        <v>0</v>
      </c>
      <c r="AQ101" s="341" t="s">
        <v>416</v>
      </c>
    </row>
    <row r="102" spans="1:43" s="596" customFormat="1" ht="47.25">
      <c r="A102" s="576">
        <f t="shared" ref="A102:A106" si="243">A101+1</f>
        <v>13</v>
      </c>
      <c r="B102" s="577" t="s">
        <v>388</v>
      </c>
      <c r="C102" s="577">
        <v>1</v>
      </c>
      <c r="D102" s="341" t="s">
        <v>319</v>
      </c>
      <c r="E102" s="341" t="s">
        <v>327</v>
      </c>
      <c r="F102" s="341" t="s">
        <v>307</v>
      </c>
      <c r="G102" s="341" t="s">
        <v>389</v>
      </c>
      <c r="H102" s="574">
        <v>31481</v>
      </c>
      <c r="I102" s="595"/>
      <c r="J102" s="595"/>
      <c r="K102" s="595"/>
      <c r="L102" s="595"/>
      <c r="M102" s="595">
        <f t="shared" si="242"/>
        <v>28300</v>
      </c>
      <c r="N102" s="574">
        <f t="shared" si="234"/>
        <v>17000</v>
      </c>
      <c r="O102" s="574">
        <v>17000</v>
      </c>
      <c r="P102" s="595"/>
      <c r="Q102" s="595">
        <f t="shared" si="235"/>
        <v>0</v>
      </c>
      <c r="R102" s="574"/>
      <c r="S102" s="574"/>
      <c r="T102" s="595">
        <v>11300</v>
      </c>
      <c r="U102" s="574"/>
      <c r="V102" s="574">
        <v>8000</v>
      </c>
      <c r="W102" s="574"/>
      <c r="X102" s="574"/>
      <c r="Y102" s="574"/>
      <c r="Z102" s="574"/>
      <c r="AA102" s="574"/>
      <c r="AB102" s="574"/>
      <c r="AC102" s="574"/>
      <c r="AD102" s="574">
        <f t="shared" si="236"/>
        <v>25000</v>
      </c>
      <c r="AE102" s="574">
        <f t="shared" si="237"/>
        <v>25000</v>
      </c>
      <c r="AF102" s="574">
        <f t="shared" si="238"/>
        <v>0</v>
      </c>
      <c r="AG102" s="574"/>
      <c r="AH102" s="574">
        <f t="shared" si="239"/>
        <v>0</v>
      </c>
      <c r="AI102" s="574">
        <f t="shared" si="240"/>
        <v>0</v>
      </c>
      <c r="AJ102" s="574">
        <f t="shared" si="241"/>
        <v>11300</v>
      </c>
      <c r="AK102" s="574"/>
      <c r="AL102" s="572">
        <f t="shared" si="116"/>
        <v>8000</v>
      </c>
      <c r="AM102" s="574">
        <f t="shared" si="117"/>
        <v>8000</v>
      </c>
      <c r="AN102" s="574">
        <f t="shared" si="118"/>
        <v>0</v>
      </c>
      <c r="AO102" s="574">
        <f t="shared" si="119"/>
        <v>0</v>
      </c>
      <c r="AP102" s="574">
        <f t="shared" si="120"/>
        <v>0</v>
      </c>
      <c r="AQ102" s="341" t="s">
        <v>417</v>
      </c>
    </row>
    <row r="103" spans="1:43" s="596" customFormat="1" ht="63">
      <c r="A103" s="576">
        <f t="shared" si="243"/>
        <v>14</v>
      </c>
      <c r="B103" s="577" t="s">
        <v>390</v>
      </c>
      <c r="C103" s="577">
        <v>1</v>
      </c>
      <c r="D103" s="341" t="s">
        <v>319</v>
      </c>
      <c r="E103" s="341" t="s">
        <v>327</v>
      </c>
      <c r="F103" s="341" t="s">
        <v>165</v>
      </c>
      <c r="G103" s="341" t="s">
        <v>422</v>
      </c>
      <c r="H103" s="574">
        <v>79913</v>
      </c>
      <c r="I103" s="595"/>
      <c r="J103" s="595"/>
      <c r="K103" s="595"/>
      <c r="L103" s="595"/>
      <c r="M103" s="595">
        <f t="shared" si="242"/>
        <v>84400</v>
      </c>
      <c r="N103" s="574">
        <f t="shared" si="234"/>
        <v>39000</v>
      </c>
      <c r="O103" s="574">
        <v>39000</v>
      </c>
      <c r="P103" s="595"/>
      <c r="Q103" s="595">
        <f t="shared" si="235"/>
        <v>0</v>
      </c>
      <c r="R103" s="574"/>
      <c r="S103" s="574"/>
      <c r="T103" s="595">
        <v>45400</v>
      </c>
      <c r="U103" s="574">
        <v>14000</v>
      </c>
      <c r="V103" s="574"/>
      <c r="W103" s="574"/>
      <c r="X103" s="574"/>
      <c r="Y103" s="574"/>
      <c r="Z103" s="574"/>
      <c r="AA103" s="574"/>
      <c r="AB103" s="574"/>
      <c r="AC103" s="574"/>
      <c r="AD103" s="574">
        <f t="shared" si="236"/>
        <v>25000</v>
      </c>
      <c r="AE103" s="574">
        <f t="shared" si="237"/>
        <v>25000</v>
      </c>
      <c r="AF103" s="574">
        <f t="shared" si="238"/>
        <v>0</v>
      </c>
      <c r="AG103" s="574"/>
      <c r="AH103" s="574">
        <f t="shared" si="239"/>
        <v>0</v>
      </c>
      <c r="AI103" s="574">
        <f t="shared" si="240"/>
        <v>0</v>
      </c>
      <c r="AJ103" s="574">
        <f t="shared" si="241"/>
        <v>45400</v>
      </c>
      <c r="AK103" s="574"/>
      <c r="AL103" s="572">
        <f t="shared" si="116"/>
        <v>-14000</v>
      </c>
      <c r="AM103" s="574">
        <f t="shared" si="117"/>
        <v>-14000</v>
      </c>
      <c r="AN103" s="574">
        <f t="shared" si="118"/>
        <v>0</v>
      </c>
      <c r="AO103" s="574">
        <f t="shared" si="119"/>
        <v>0</v>
      </c>
      <c r="AP103" s="574">
        <f t="shared" si="120"/>
        <v>0</v>
      </c>
      <c r="AQ103" s="341" t="s">
        <v>417</v>
      </c>
    </row>
    <row r="104" spans="1:43" s="596" customFormat="1" ht="47.25">
      <c r="A104" s="576">
        <f t="shared" si="243"/>
        <v>15</v>
      </c>
      <c r="B104" s="577" t="s">
        <v>391</v>
      </c>
      <c r="C104" s="577">
        <v>1</v>
      </c>
      <c r="D104" s="341" t="s">
        <v>319</v>
      </c>
      <c r="E104" s="341" t="s">
        <v>327</v>
      </c>
      <c r="F104" s="341" t="s">
        <v>392</v>
      </c>
      <c r="G104" s="341" t="s">
        <v>393</v>
      </c>
      <c r="H104" s="574">
        <v>32642</v>
      </c>
      <c r="I104" s="595"/>
      <c r="J104" s="595"/>
      <c r="K104" s="595"/>
      <c r="L104" s="595"/>
      <c r="M104" s="595">
        <f t="shared" si="242"/>
        <v>30000</v>
      </c>
      <c r="N104" s="574">
        <f t="shared" si="234"/>
        <v>30000</v>
      </c>
      <c r="O104" s="574">
        <v>30000</v>
      </c>
      <c r="P104" s="595"/>
      <c r="Q104" s="595">
        <f t="shared" si="235"/>
        <v>0</v>
      </c>
      <c r="R104" s="574"/>
      <c r="S104" s="574"/>
      <c r="T104" s="595"/>
      <c r="U104" s="574">
        <v>10000</v>
      </c>
      <c r="V104" s="574"/>
      <c r="W104" s="574"/>
      <c r="X104" s="574"/>
      <c r="Y104" s="574"/>
      <c r="Z104" s="574"/>
      <c r="AA104" s="574"/>
      <c r="AB104" s="574"/>
      <c r="AC104" s="574"/>
      <c r="AD104" s="574">
        <f t="shared" si="236"/>
        <v>20000</v>
      </c>
      <c r="AE104" s="574">
        <f t="shared" si="237"/>
        <v>20000</v>
      </c>
      <c r="AF104" s="574">
        <f t="shared" si="238"/>
        <v>0</v>
      </c>
      <c r="AG104" s="574"/>
      <c r="AH104" s="574">
        <f t="shared" si="239"/>
        <v>0</v>
      </c>
      <c r="AI104" s="574">
        <f t="shared" si="240"/>
        <v>0</v>
      </c>
      <c r="AJ104" s="574">
        <f t="shared" si="241"/>
        <v>0</v>
      </c>
      <c r="AK104" s="574"/>
      <c r="AL104" s="572">
        <f t="shared" si="116"/>
        <v>-10000</v>
      </c>
      <c r="AM104" s="574">
        <f t="shared" si="117"/>
        <v>-10000</v>
      </c>
      <c r="AN104" s="574">
        <f t="shared" si="118"/>
        <v>0</v>
      </c>
      <c r="AO104" s="574">
        <f t="shared" si="119"/>
        <v>0</v>
      </c>
      <c r="AP104" s="574">
        <f t="shared" si="120"/>
        <v>0</v>
      </c>
      <c r="AQ104" s="341" t="s">
        <v>417</v>
      </c>
    </row>
    <row r="105" spans="1:43" s="596" customFormat="1" ht="47.25">
      <c r="A105" s="576">
        <f t="shared" si="243"/>
        <v>16</v>
      </c>
      <c r="B105" s="577" t="s">
        <v>394</v>
      </c>
      <c r="C105" s="577">
        <v>1</v>
      </c>
      <c r="D105" s="341" t="s">
        <v>319</v>
      </c>
      <c r="E105" s="341" t="s">
        <v>327</v>
      </c>
      <c r="F105" s="341" t="s">
        <v>167</v>
      </c>
      <c r="G105" s="341" t="s">
        <v>423</v>
      </c>
      <c r="H105" s="574">
        <v>14962</v>
      </c>
      <c r="I105" s="595"/>
      <c r="J105" s="595"/>
      <c r="K105" s="595"/>
      <c r="L105" s="595"/>
      <c r="M105" s="595">
        <f t="shared" si="242"/>
        <v>0</v>
      </c>
      <c r="N105" s="574">
        <f t="shared" si="234"/>
        <v>0</v>
      </c>
      <c r="O105" s="574"/>
      <c r="P105" s="595"/>
      <c r="Q105" s="595">
        <f t="shared" si="235"/>
        <v>0</v>
      </c>
      <c r="R105" s="574"/>
      <c r="S105" s="574"/>
      <c r="T105" s="595"/>
      <c r="U105" s="574"/>
      <c r="V105" s="574">
        <v>12000</v>
      </c>
      <c r="W105" s="574"/>
      <c r="X105" s="574"/>
      <c r="Y105" s="574"/>
      <c r="Z105" s="574"/>
      <c r="AA105" s="574"/>
      <c r="AB105" s="574"/>
      <c r="AC105" s="574"/>
      <c r="AD105" s="574">
        <f t="shared" si="236"/>
        <v>12000</v>
      </c>
      <c r="AE105" s="574">
        <f t="shared" si="237"/>
        <v>12000</v>
      </c>
      <c r="AF105" s="574">
        <f t="shared" si="238"/>
        <v>0</v>
      </c>
      <c r="AG105" s="574"/>
      <c r="AH105" s="574">
        <f t="shared" si="239"/>
        <v>0</v>
      </c>
      <c r="AI105" s="574">
        <f t="shared" si="240"/>
        <v>0</v>
      </c>
      <c r="AJ105" s="574">
        <f t="shared" si="241"/>
        <v>0</v>
      </c>
      <c r="AK105" s="574"/>
      <c r="AL105" s="572">
        <f t="shared" si="116"/>
        <v>12000</v>
      </c>
      <c r="AM105" s="574">
        <f t="shared" si="117"/>
        <v>12000</v>
      </c>
      <c r="AN105" s="574">
        <f t="shared" si="118"/>
        <v>0</v>
      </c>
      <c r="AO105" s="574">
        <f t="shared" si="119"/>
        <v>0</v>
      </c>
      <c r="AP105" s="574">
        <f t="shared" si="120"/>
        <v>0</v>
      </c>
      <c r="AQ105" s="341" t="s">
        <v>418</v>
      </c>
    </row>
    <row r="106" spans="1:43" s="596" customFormat="1" ht="47.25">
      <c r="A106" s="576">
        <f t="shared" si="243"/>
        <v>17</v>
      </c>
      <c r="B106" s="577" t="s">
        <v>395</v>
      </c>
      <c r="C106" s="577">
        <v>1</v>
      </c>
      <c r="D106" s="341" t="s">
        <v>319</v>
      </c>
      <c r="E106" s="341" t="s">
        <v>327</v>
      </c>
      <c r="F106" s="341" t="s">
        <v>167</v>
      </c>
      <c r="G106" s="341" t="s">
        <v>424</v>
      </c>
      <c r="H106" s="574">
        <v>5918</v>
      </c>
      <c r="I106" s="595"/>
      <c r="J106" s="595"/>
      <c r="K106" s="595"/>
      <c r="L106" s="595"/>
      <c r="M106" s="595">
        <f t="shared" si="242"/>
        <v>0</v>
      </c>
      <c r="N106" s="574">
        <f t="shared" si="234"/>
        <v>0</v>
      </c>
      <c r="O106" s="574"/>
      <c r="P106" s="595"/>
      <c r="Q106" s="595">
        <f t="shared" si="235"/>
        <v>0</v>
      </c>
      <c r="R106" s="574"/>
      <c r="S106" s="574"/>
      <c r="T106" s="595"/>
      <c r="U106" s="574"/>
      <c r="V106" s="574">
        <v>5000</v>
      </c>
      <c r="W106" s="574"/>
      <c r="X106" s="574"/>
      <c r="Y106" s="574"/>
      <c r="Z106" s="574"/>
      <c r="AA106" s="574"/>
      <c r="AB106" s="574"/>
      <c r="AC106" s="574"/>
      <c r="AD106" s="574">
        <f t="shared" si="236"/>
        <v>5000</v>
      </c>
      <c r="AE106" s="574">
        <f t="shared" si="237"/>
        <v>5000</v>
      </c>
      <c r="AF106" s="574">
        <f t="shared" si="238"/>
        <v>0</v>
      </c>
      <c r="AG106" s="574"/>
      <c r="AH106" s="574">
        <f t="shared" si="239"/>
        <v>0</v>
      </c>
      <c r="AI106" s="574">
        <f t="shared" si="240"/>
        <v>0</v>
      </c>
      <c r="AJ106" s="574">
        <f t="shared" si="241"/>
        <v>0</v>
      </c>
      <c r="AK106" s="574"/>
      <c r="AL106" s="572">
        <f t="shared" si="116"/>
        <v>5000</v>
      </c>
      <c r="AM106" s="574">
        <f t="shared" si="117"/>
        <v>5000</v>
      </c>
      <c r="AN106" s="574">
        <f t="shared" si="118"/>
        <v>0</v>
      </c>
      <c r="AO106" s="574">
        <f t="shared" si="119"/>
        <v>0</v>
      </c>
      <c r="AP106" s="574">
        <f t="shared" si="120"/>
        <v>0</v>
      </c>
      <c r="AQ106" s="341" t="s">
        <v>418</v>
      </c>
    </row>
    <row r="107" spans="1:43" s="596" customFormat="1">
      <c r="A107" s="576"/>
      <c r="B107" s="590" t="s">
        <v>396</v>
      </c>
      <c r="C107" s="590"/>
      <c r="D107" s="341"/>
      <c r="E107" s="341"/>
      <c r="F107" s="341"/>
      <c r="G107" s="341"/>
      <c r="H107" s="582">
        <f t="shared" ref="H107" si="244">SUM(H108:H110)</f>
        <v>126000</v>
      </c>
      <c r="I107" s="595"/>
      <c r="J107" s="595"/>
      <c r="K107" s="595"/>
      <c r="L107" s="595"/>
      <c r="M107" s="595"/>
      <c r="N107" s="582">
        <f t="shared" ref="N107:O107" si="245">SUM(N108:N110)</f>
        <v>54000</v>
      </c>
      <c r="O107" s="582">
        <f t="shared" si="245"/>
        <v>54000</v>
      </c>
      <c r="P107" s="595"/>
      <c r="Q107" s="595"/>
      <c r="R107" s="574"/>
      <c r="S107" s="574"/>
      <c r="T107" s="582">
        <f t="shared" ref="T107:AJ107" si="246">SUM(T108:T110)</f>
        <v>18000</v>
      </c>
      <c r="U107" s="582">
        <f t="shared" si="246"/>
        <v>36000</v>
      </c>
      <c r="V107" s="582">
        <f t="shared" si="246"/>
        <v>36000</v>
      </c>
      <c r="W107" s="582">
        <f t="shared" si="246"/>
        <v>0</v>
      </c>
      <c r="X107" s="582">
        <f t="shared" si="246"/>
        <v>0</v>
      </c>
      <c r="Y107" s="582">
        <f t="shared" si="246"/>
        <v>0</v>
      </c>
      <c r="Z107" s="582">
        <f t="shared" si="246"/>
        <v>0</v>
      </c>
      <c r="AA107" s="582">
        <f t="shared" si="246"/>
        <v>0</v>
      </c>
      <c r="AB107" s="582">
        <f t="shared" si="246"/>
        <v>0</v>
      </c>
      <c r="AC107" s="582">
        <f t="shared" si="246"/>
        <v>0</v>
      </c>
      <c r="AD107" s="582">
        <f t="shared" si="246"/>
        <v>54000</v>
      </c>
      <c r="AE107" s="582">
        <f t="shared" si="246"/>
        <v>54000</v>
      </c>
      <c r="AF107" s="582">
        <f t="shared" si="246"/>
        <v>0</v>
      </c>
      <c r="AG107" s="582"/>
      <c r="AH107" s="582">
        <f t="shared" si="246"/>
        <v>0</v>
      </c>
      <c r="AI107" s="582">
        <f t="shared" si="246"/>
        <v>0</v>
      </c>
      <c r="AJ107" s="582">
        <f t="shared" si="246"/>
        <v>18000</v>
      </c>
      <c r="AK107" s="574"/>
      <c r="AL107" s="572">
        <f t="shared" si="116"/>
        <v>0</v>
      </c>
      <c r="AM107" s="574">
        <f t="shared" si="117"/>
        <v>0</v>
      </c>
      <c r="AN107" s="574">
        <f t="shared" si="118"/>
        <v>0</v>
      </c>
      <c r="AO107" s="574">
        <f t="shared" si="119"/>
        <v>0</v>
      </c>
      <c r="AP107" s="574">
        <f t="shared" si="120"/>
        <v>0</v>
      </c>
      <c r="AQ107" s="643"/>
    </row>
    <row r="108" spans="1:43" s="596" customFormat="1" ht="47.25">
      <c r="A108" s="576">
        <f>A106+1</f>
        <v>18</v>
      </c>
      <c r="B108" s="577" t="s">
        <v>397</v>
      </c>
      <c r="C108" s="577">
        <v>1</v>
      </c>
      <c r="D108" s="341" t="s">
        <v>398</v>
      </c>
      <c r="E108" s="341" t="s">
        <v>128</v>
      </c>
      <c r="F108" s="341" t="s">
        <v>167</v>
      </c>
      <c r="G108" s="341" t="s">
        <v>399</v>
      </c>
      <c r="H108" s="574">
        <v>60000</v>
      </c>
      <c r="I108" s="595"/>
      <c r="J108" s="595"/>
      <c r="K108" s="595"/>
      <c r="L108" s="595"/>
      <c r="M108" s="595">
        <f t="shared" ref="M108:M110" si="247">N108+T108</f>
        <v>54000</v>
      </c>
      <c r="N108" s="574">
        <f>O108+P108</f>
        <v>36000</v>
      </c>
      <c r="O108" s="574">
        <v>36000</v>
      </c>
      <c r="P108" s="595"/>
      <c r="Q108" s="595">
        <f>R108+S108</f>
        <v>0</v>
      </c>
      <c r="R108" s="574"/>
      <c r="S108" s="574"/>
      <c r="T108" s="595">
        <v>18000</v>
      </c>
      <c r="U108" s="574">
        <v>36000</v>
      </c>
      <c r="V108" s="574"/>
      <c r="W108" s="574"/>
      <c r="X108" s="574"/>
      <c r="Y108" s="574"/>
      <c r="Z108" s="574"/>
      <c r="AA108" s="574"/>
      <c r="AB108" s="574"/>
      <c r="AC108" s="574"/>
      <c r="AD108" s="574">
        <f t="shared" ref="AD108:AD110" si="248">AE108+AF108+AH108+AI108</f>
        <v>0</v>
      </c>
      <c r="AE108" s="574">
        <f>O108+V108-U108</f>
        <v>0</v>
      </c>
      <c r="AF108" s="574">
        <f>P108+X108-W108</f>
        <v>0</v>
      </c>
      <c r="AG108" s="574"/>
      <c r="AH108" s="574">
        <f>R108+Z108-Y108</f>
        <v>0</v>
      </c>
      <c r="AI108" s="574">
        <f>S108+AB108-AA108</f>
        <v>0</v>
      </c>
      <c r="AJ108" s="574">
        <f>T108</f>
        <v>18000</v>
      </c>
      <c r="AK108" s="574"/>
      <c r="AL108" s="572">
        <f t="shared" si="116"/>
        <v>-36000</v>
      </c>
      <c r="AM108" s="574">
        <f t="shared" si="117"/>
        <v>-36000</v>
      </c>
      <c r="AN108" s="574">
        <f t="shared" si="118"/>
        <v>0</v>
      </c>
      <c r="AO108" s="574">
        <f t="shared" si="119"/>
        <v>0</v>
      </c>
      <c r="AP108" s="574">
        <f t="shared" si="120"/>
        <v>0</v>
      </c>
      <c r="AQ108" s="1174" t="s">
        <v>419</v>
      </c>
    </row>
    <row r="109" spans="1:43" s="596" customFormat="1" ht="54" customHeight="1">
      <c r="A109" s="576">
        <f>A108+1</f>
        <v>19</v>
      </c>
      <c r="B109" s="577" t="s">
        <v>400</v>
      </c>
      <c r="C109" s="577">
        <v>1</v>
      </c>
      <c r="D109" s="341" t="s">
        <v>398</v>
      </c>
      <c r="E109" s="341" t="s">
        <v>128</v>
      </c>
      <c r="F109" s="341" t="s">
        <v>167</v>
      </c>
      <c r="G109" s="341" t="s">
        <v>425</v>
      </c>
      <c r="H109" s="574">
        <v>39000</v>
      </c>
      <c r="I109" s="595"/>
      <c r="J109" s="595"/>
      <c r="K109" s="595"/>
      <c r="L109" s="595"/>
      <c r="M109" s="595">
        <f t="shared" si="247"/>
        <v>0</v>
      </c>
      <c r="N109" s="574">
        <f>O109+P109</f>
        <v>0</v>
      </c>
      <c r="O109" s="574"/>
      <c r="P109" s="595"/>
      <c r="Q109" s="595">
        <f>R109+S109</f>
        <v>0</v>
      </c>
      <c r="R109" s="574"/>
      <c r="S109" s="574"/>
      <c r="T109" s="595"/>
      <c r="U109" s="574"/>
      <c r="V109" s="574">
        <v>30000</v>
      </c>
      <c r="W109" s="574"/>
      <c r="X109" s="574"/>
      <c r="Y109" s="574"/>
      <c r="Z109" s="574"/>
      <c r="AA109" s="574"/>
      <c r="AB109" s="574"/>
      <c r="AC109" s="574"/>
      <c r="AD109" s="574">
        <f t="shared" si="248"/>
        <v>30000</v>
      </c>
      <c r="AE109" s="574">
        <f>O109+V109-U109</f>
        <v>30000</v>
      </c>
      <c r="AF109" s="574">
        <f>P109+X109-W109</f>
        <v>0</v>
      </c>
      <c r="AG109" s="574"/>
      <c r="AH109" s="574">
        <f>R109+Z109-Y109</f>
        <v>0</v>
      </c>
      <c r="AI109" s="574">
        <f>S109+AB109-AA109</f>
        <v>0</v>
      </c>
      <c r="AJ109" s="574">
        <f>T109</f>
        <v>0</v>
      </c>
      <c r="AK109" s="574"/>
      <c r="AL109" s="572">
        <f t="shared" si="116"/>
        <v>30000</v>
      </c>
      <c r="AM109" s="574">
        <f t="shared" si="117"/>
        <v>30000</v>
      </c>
      <c r="AN109" s="574">
        <f t="shared" si="118"/>
        <v>0</v>
      </c>
      <c r="AO109" s="574">
        <f t="shared" si="119"/>
        <v>0</v>
      </c>
      <c r="AP109" s="574">
        <f t="shared" si="120"/>
        <v>0</v>
      </c>
      <c r="AQ109" s="1174"/>
    </row>
    <row r="110" spans="1:43" s="596" customFormat="1" ht="47.25">
      <c r="A110" s="576">
        <f>A109+1</f>
        <v>20</v>
      </c>
      <c r="B110" s="577" t="s">
        <v>401</v>
      </c>
      <c r="C110" s="577">
        <v>1</v>
      </c>
      <c r="D110" s="341" t="s">
        <v>398</v>
      </c>
      <c r="E110" s="341" t="s">
        <v>128</v>
      </c>
      <c r="F110" s="341" t="s">
        <v>167</v>
      </c>
      <c r="G110" s="341" t="s">
        <v>402</v>
      </c>
      <c r="H110" s="574">
        <v>27000</v>
      </c>
      <c r="I110" s="595"/>
      <c r="J110" s="595"/>
      <c r="K110" s="595"/>
      <c r="L110" s="595"/>
      <c r="M110" s="595">
        <f t="shared" si="247"/>
        <v>18000</v>
      </c>
      <c r="N110" s="574">
        <f>O110+P110</f>
        <v>18000</v>
      </c>
      <c r="O110" s="574">
        <v>18000</v>
      </c>
      <c r="P110" s="595"/>
      <c r="Q110" s="595">
        <f>R110+S110</f>
        <v>0</v>
      </c>
      <c r="R110" s="574"/>
      <c r="S110" s="574"/>
      <c r="T110" s="595">
        <v>0</v>
      </c>
      <c r="U110" s="574"/>
      <c r="V110" s="574">
        <v>6000</v>
      </c>
      <c r="W110" s="574"/>
      <c r="X110" s="574"/>
      <c r="Y110" s="574"/>
      <c r="Z110" s="574"/>
      <c r="AA110" s="574"/>
      <c r="AB110" s="574"/>
      <c r="AC110" s="574"/>
      <c r="AD110" s="574">
        <f t="shared" si="248"/>
        <v>24000</v>
      </c>
      <c r="AE110" s="574">
        <f>O110+V110-U110</f>
        <v>24000</v>
      </c>
      <c r="AF110" s="574">
        <f>P110+X110-W110</f>
        <v>0</v>
      </c>
      <c r="AG110" s="574"/>
      <c r="AH110" s="574">
        <f>R110+Z110-Y110</f>
        <v>0</v>
      </c>
      <c r="AI110" s="574">
        <f>S110+AB110-AA110</f>
        <v>0</v>
      </c>
      <c r="AJ110" s="574">
        <f>T110</f>
        <v>0</v>
      </c>
      <c r="AK110" s="574"/>
      <c r="AL110" s="572">
        <f t="shared" si="116"/>
        <v>6000</v>
      </c>
      <c r="AM110" s="574">
        <f t="shared" si="117"/>
        <v>6000</v>
      </c>
      <c r="AN110" s="574">
        <f t="shared" si="118"/>
        <v>0</v>
      </c>
      <c r="AO110" s="574">
        <f t="shared" si="119"/>
        <v>0</v>
      </c>
      <c r="AP110" s="574">
        <f t="shared" si="120"/>
        <v>0</v>
      </c>
      <c r="AQ110" s="643"/>
    </row>
    <row r="111" spans="1:43" s="596" customFormat="1">
      <c r="A111" s="576"/>
      <c r="B111" s="590" t="s">
        <v>303</v>
      </c>
      <c r="C111" s="590"/>
      <c r="D111" s="341"/>
      <c r="E111" s="341"/>
      <c r="F111" s="341"/>
      <c r="G111" s="341"/>
      <c r="H111" s="582">
        <f>H112+H113</f>
        <v>76400</v>
      </c>
      <c r="I111" s="595"/>
      <c r="J111" s="595"/>
      <c r="K111" s="595"/>
      <c r="L111" s="595"/>
      <c r="M111" s="595"/>
      <c r="N111" s="582">
        <f t="shared" ref="N111:O111" si="249">N112+N113</f>
        <v>10000</v>
      </c>
      <c r="O111" s="582">
        <f t="shared" si="249"/>
        <v>10000</v>
      </c>
      <c r="P111" s="595"/>
      <c r="Q111" s="595"/>
      <c r="R111" s="574"/>
      <c r="S111" s="574"/>
      <c r="T111" s="582">
        <f t="shared" ref="T111:AJ111" si="250">T112+T113</f>
        <v>17300</v>
      </c>
      <c r="U111" s="582">
        <f t="shared" si="250"/>
        <v>10000</v>
      </c>
      <c r="V111" s="582">
        <f t="shared" si="250"/>
        <v>10000</v>
      </c>
      <c r="W111" s="582">
        <f t="shared" si="250"/>
        <v>0</v>
      </c>
      <c r="X111" s="582">
        <f t="shared" si="250"/>
        <v>0</v>
      </c>
      <c r="Y111" s="582">
        <f t="shared" si="250"/>
        <v>0</v>
      </c>
      <c r="Z111" s="582">
        <f t="shared" si="250"/>
        <v>0</v>
      </c>
      <c r="AA111" s="582">
        <f t="shared" si="250"/>
        <v>0</v>
      </c>
      <c r="AB111" s="582">
        <f t="shared" si="250"/>
        <v>0</v>
      </c>
      <c r="AC111" s="582">
        <f t="shared" si="250"/>
        <v>0</v>
      </c>
      <c r="AD111" s="582">
        <f t="shared" si="250"/>
        <v>10000</v>
      </c>
      <c r="AE111" s="582">
        <f t="shared" si="250"/>
        <v>10000</v>
      </c>
      <c r="AF111" s="582">
        <f t="shared" si="250"/>
        <v>0</v>
      </c>
      <c r="AG111" s="582"/>
      <c r="AH111" s="582">
        <f t="shared" si="250"/>
        <v>0</v>
      </c>
      <c r="AI111" s="582">
        <f t="shared" si="250"/>
        <v>0</v>
      </c>
      <c r="AJ111" s="582">
        <f t="shared" si="250"/>
        <v>17300</v>
      </c>
      <c r="AK111" s="574"/>
      <c r="AL111" s="572">
        <f t="shared" si="116"/>
        <v>0</v>
      </c>
      <c r="AM111" s="574">
        <f t="shared" si="117"/>
        <v>0</v>
      </c>
      <c r="AN111" s="574">
        <f t="shared" si="118"/>
        <v>0</v>
      </c>
      <c r="AO111" s="574">
        <f t="shared" si="119"/>
        <v>0</v>
      </c>
      <c r="AP111" s="574">
        <f t="shared" si="120"/>
        <v>0</v>
      </c>
      <c r="AQ111" s="643"/>
    </row>
    <row r="112" spans="1:43" s="596" customFormat="1" ht="47.25">
      <c r="A112" s="576">
        <f>A110+1</f>
        <v>21</v>
      </c>
      <c r="B112" s="577" t="s">
        <v>403</v>
      </c>
      <c r="C112" s="577">
        <v>1</v>
      </c>
      <c r="D112" s="341" t="s">
        <v>204</v>
      </c>
      <c r="E112" s="341" t="s">
        <v>404</v>
      </c>
      <c r="F112" s="341" t="s">
        <v>307</v>
      </c>
      <c r="G112" s="341" t="s">
        <v>405</v>
      </c>
      <c r="H112" s="574">
        <v>30400</v>
      </c>
      <c r="I112" s="595"/>
      <c r="J112" s="595"/>
      <c r="K112" s="595"/>
      <c r="L112" s="595"/>
      <c r="M112" s="595">
        <f t="shared" ref="M112:M113" si="251">N112+T112</f>
        <v>27300</v>
      </c>
      <c r="N112" s="574">
        <f>O112+P112</f>
        <v>10000</v>
      </c>
      <c r="O112" s="574">
        <v>10000</v>
      </c>
      <c r="P112" s="595"/>
      <c r="Q112" s="595">
        <f>R112+S112</f>
        <v>0</v>
      </c>
      <c r="R112" s="574"/>
      <c r="S112" s="574"/>
      <c r="T112" s="595">
        <v>17300</v>
      </c>
      <c r="U112" s="574">
        <v>10000</v>
      </c>
      <c r="V112" s="574"/>
      <c r="W112" s="574"/>
      <c r="X112" s="574"/>
      <c r="Y112" s="574"/>
      <c r="Z112" s="574"/>
      <c r="AA112" s="574"/>
      <c r="AB112" s="574"/>
      <c r="AC112" s="574"/>
      <c r="AD112" s="574">
        <f t="shared" ref="AD112:AD113" si="252">AE112+AF112+AH112+AI112</f>
        <v>0</v>
      </c>
      <c r="AE112" s="574">
        <f>O112+V112-U112</f>
        <v>0</v>
      </c>
      <c r="AF112" s="574">
        <f>P112+X112-W112</f>
        <v>0</v>
      </c>
      <c r="AG112" s="574"/>
      <c r="AH112" s="574">
        <f>R112+Z112-Y112</f>
        <v>0</v>
      </c>
      <c r="AI112" s="574">
        <f>S112+AB112-AA112</f>
        <v>0</v>
      </c>
      <c r="AJ112" s="574">
        <f>T112</f>
        <v>17300</v>
      </c>
      <c r="AK112" s="574"/>
      <c r="AL112" s="572">
        <f t="shared" si="116"/>
        <v>-10000</v>
      </c>
      <c r="AM112" s="574">
        <f t="shared" si="117"/>
        <v>-10000</v>
      </c>
      <c r="AN112" s="574">
        <f t="shared" si="118"/>
        <v>0</v>
      </c>
      <c r="AO112" s="574">
        <f t="shared" si="119"/>
        <v>0</v>
      </c>
      <c r="AP112" s="574">
        <f t="shared" si="120"/>
        <v>0</v>
      </c>
      <c r="AQ112" s="1175" t="s">
        <v>420</v>
      </c>
    </row>
    <row r="113" spans="1:43" s="596" customFormat="1" ht="83.25" customHeight="1">
      <c r="A113" s="576">
        <f>A112+1</f>
        <v>22</v>
      </c>
      <c r="B113" s="577" t="s">
        <v>406</v>
      </c>
      <c r="C113" s="577">
        <v>1</v>
      </c>
      <c r="D113" s="341" t="s">
        <v>204</v>
      </c>
      <c r="E113" s="341" t="s">
        <v>404</v>
      </c>
      <c r="F113" s="341" t="s">
        <v>407</v>
      </c>
      <c r="G113" s="341" t="s">
        <v>426</v>
      </c>
      <c r="H113" s="604">
        <v>46000</v>
      </c>
      <c r="I113" s="595"/>
      <c r="J113" s="595"/>
      <c r="K113" s="595"/>
      <c r="L113" s="595"/>
      <c r="M113" s="595">
        <f t="shared" si="251"/>
        <v>0</v>
      </c>
      <c r="N113" s="574">
        <f>O113+P113</f>
        <v>0</v>
      </c>
      <c r="O113" s="574"/>
      <c r="P113" s="595"/>
      <c r="Q113" s="595">
        <f>R113+S113</f>
        <v>0</v>
      </c>
      <c r="R113" s="574"/>
      <c r="S113" s="574"/>
      <c r="T113" s="595"/>
      <c r="U113" s="574"/>
      <c r="V113" s="574">
        <v>10000</v>
      </c>
      <c r="W113" s="574"/>
      <c r="X113" s="574"/>
      <c r="Y113" s="574"/>
      <c r="Z113" s="574"/>
      <c r="AA113" s="574"/>
      <c r="AB113" s="574"/>
      <c r="AC113" s="574"/>
      <c r="AD113" s="574">
        <f t="shared" si="252"/>
        <v>10000</v>
      </c>
      <c r="AE113" s="574">
        <f>O113+V113-U113</f>
        <v>10000</v>
      </c>
      <c r="AF113" s="574">
        <f>P113+X113-W113</f>
        <v>0</v>
      </c>
      <c r="AG113" s="574"/>
      <c r="AH113" s="574">
        <f>R113+Z113-Y113</f>
        <v>0</v>
      </c>
      <c r="AI113" s="574">
        <f>S113+AB113-AA113</f>
        <v>0</v>
      </c>
      <c r="AJ113" s="574">
        <f>T113</f>
        <v>0</v>
      </c>
      <c r="AK113" s="574"/>
      <c r="AL113" s="572">
        <f t="shared" si="116"/>
        <v>10000</v>
      </c>
      <c r="AM113" s="574">
        <f t="shared" si="117"/>
        <v>10000</v>
      </c>
      <c r="AN113" s="574">
        <f t="shared" si="118"/>
        <v>0</v>
      </c>
      <c r="AO113" s="574">
        <f t="shared" si="119"/>
        <v>0</v>
      </c>
      <c r="AP113" s="574">
        <f t="shared" si="120"/>
        <v>0</v>
      </c>
      <c r="AQ113" s="1175"/>
    </row>
    <row r="114" spans="1:43" s="596" customFormat="1">
      <c r="A114" s="576"/>
      <c r="B114" s="590" t="s">
        <v>408</v>
      </c>
      <c r="C114" s="590"/>
      <c r="D114" s="341"/>
      <c r="E114" s="341"/>
      <c r="F114" s="341"/>
      <c r="G114" s="341"/>
      <c r="H114" s="582">
        <f>SUM(H115:H117)</f>
        <v>205924</v>
      </c>
      <c r="I114" s="595"/>
      <c r="J114" s="595"/>
      <c r="K114" s="595"/>
      <c r="L114" s="595"/>
      <c r="M114" s="595"/>
      <c r="N114" s="582">
        <f t="shared" ref="N114:O114" si="253">SUM(N115:N117)</f>
        <v>100000</v>
      </c>
      <c r="O114" s="582">
        <f t="shared" si="253"/>
        <v>100000</v>
      </c>
      <c r="P114" s="595"/>
      <c r="Q114" s="595"/>
      <c r="R114" s="574"/>
      <c r="S114" s="574"/>
      <c r="T114" s="582">
        <f t="shared" ref="T114:AJ114" si="254">SUM(T115:T117)</f>
        <v>29500</v>
      </c>
      <c r="U114" s="582">
        <f t="shared" si="254"/>
        <v>16000</v>
      </c>
      <c r="V114" s="582">
        <f t="shared" si="254"/>
        <v>16000</v>
      </c>
      <c r="W114" s="582">
        <f t="shared" si="254"/>
        <v>0</v>
      </c>
      <c r="X114" s="582">
        <f t="shared" si="254"/>
        <v>0</v>
      </c>
      <c r="Y114" s="582">
        <f t="shared" si="254"/>
        <v>0</v>
      </c>
      <c r="Z114" s="582">
        <f t="shared" si="254"/>
        <v>0</v>
      </c>
      <c r="AA114" s="582">
        <f t="shared" si="254"/>
        <v>0</v>
      </c>
      <c r="AB114" s="582">
        <f t="shared" si="254"/>
        <v>0</v>
      </c>
      <c r="AC114" s="582">
        <f t="shared" si="254"/>
        <v>0</v>
      </c>
      <c r="AD114" s="582">
        <f t="shared" si="254"/>
        <v>100000</v>
      </c>
      <c r="AE114" s="582">
        <f t="shared" si="254"/>
        <v>100000</v>
      </c>
      <c r="AF114" s="582">
        <f t="shared" si="254"/>
        <v>0</v>
      </c>
      <c r="AG114" s="582"/>
      <c r="AH114" s="582">
        <f t="shared" si="254"/>
        <v>0</v>
      </c>
      <c r="AI114" s="582">
        <f t="shared" si="254"/>
        <v>0</v>
      </c>
      <c r="AJ114" s="582">
        <f t="shared" si="254"/>
        <v>29500</v>
      </c>
      <c r="AK114" s="574"/>
      <c r="AL114" s="572">
        <f t="shared" si="116"/>
        <v>0</v>
      </c>
      <c r="AM114" s="574">
        <f t="shared" si="117"/>
        <v>0</v>
      </c>
      <c r="AN114" s="574">
        <f t="shared" si="118"/>
        <v>0</v>
      </c>
      <c r="AO114" s="574">
        <f t="shared" si="119"/>
        <v>0</v>
      </c>
      <c r="AP114" s="574">
        <f t="shared" si="120"/>
        <v>0</v>
      </c>
      <c r="AQ114" s="643"/>
    </row>
    <row r="115" spans="1:43" s="596" customFormat="1" ht="47.25">
      <c r="A115" s="576">
        <f>A113+1</f>
        <v>23</v>
      </c>
      <c r="B115" s="577" t="s">
        <v>409</v>
      </c>
      <c r="C115" s="577">
        <v>1</v>
      </c>
      <c r="D115" s="341" t="s">
        <v>207</v>
      </c>
      <c r="E115" s="341" t="s">
        <v>410</v>
      </c>
      <c r="F115" s="341" t="s">
        <v>392</v>
      </c>
      <c r="G115" s="341" t="s">
        <v>411</v>
      </c>
      <c r="H115" s="574">
        <v>147010</v>
      </c>
      <c r="I115" s="595"/>
      <c r="J115" s="595"/>
      <c r="K115" s="595"/>
      <c r="L115" s="595"/>
      <c r="M115" s="595">
        <f t="shared" ref="M115:M117" si="255">N115+T115</f>
        <v>90000</v>
      </c>
      <c r="N115" s="574">
        <f>O115+P115</f>
        <v>84000</v>
      </c>
      <c r="O115" s="574">
        <v>84000</v>
      </c>
      <c r="P115" s="595"/>
      <c r="Q115" s="595">
        <f>R115+S115</f>
        <v>0</v>
      </c>
      <c r="R115" s="574"/>
      <c r="S115" s="574"/>
      <c r="T115" s="595">
        <v>6000</v>
      </c>
      <c r="U115" s="574"/>
      <c r="V115" s="574">
        <v>2000</v>
      </c>
      <c r="W115" s="574"/>
      <c r="X115" s="574"/>
      <c r="Y115" s="574"/>
      <c r="Z115" s="574"/>
      <c r="AA115" s="574"/>
      <c r="AB115" s="574"/>
      <c r="AC115" s="574"/>
      <c r="AD115" s="574">
        <f t="shared" ref="AD115:AD116" si="256">AE115+AF115+AH115+AI115</f>
        <v>86000</v>
      </c>
      <c r="AE115" s="574">
        <f>O115+V115-U115</f>
        <v>86000</v>
      </c>
      <c r="AF115" s="574">
        <f>P115+X115-W115</f>
        <v>0</v>
      </c>
      <c r="AG115" s="574"/>
      <c r="AH115" s="574">
        <f>R115+Z115-Y115</f>
        <v>0</v>
      </c>
      <c r="AI115" s="574">
        <f>S115+AB115-AA115</f>
        <v>0</v>
      </c>
      <c r="AJ115" s="574">
        <f>T115</f>
        <v>6000</v>
      </c>
      <c r="AK115" s="574"/>
      <c r="AL115" s="572">
        <f t="shared" si="116"/>
        <v>2000</v>
      </c>
      <c r="AM115" s="574">
        <f t="shared" si="117"/>
        <v>2000</v>
      </c>
      <c r="AN115" s="574">
        <f t="shared" si="118"/>
        <v>0</v>
      </c>
      <c r="AO115" s="574">
        <f t="shared" si="119"/>
        <v>0</v>
      </c>
      <c r="AP115" s="574">
        <f t="shared" si="120"/>
        <v>0</v>
      </c>
      <c r="AQ115" s="643"/>
    </row>
    <row r="116" spans="1:43" s="596" customFormat="1" ht="47.25">
      <c r="A116" s="576">
        <f>A115+1</f>
        <v>24</v>
      </c>
      <c r="B116" s="577" t="s">
        <v>412</v>
      </c>
      <c r="C116" s="577">
        <v>1</v>
      </c>
      <c r="D116" s="341" t="s">
        <v>207</v>
      </c>
      <c r="E116" s="341" t="s">
        <v>410</v>
      </c>
      <c r="F116" s="341" t="s">
        <v>307</v>
      </c>
      <c r="G116" s="341" t="s">
        <v>413</v>
      </c>
      <c r="H116" s="574">
        <v>43925</v>
      </c>
      <c r="I116" s="595"/>
      <c r="J116" s="595"/>
      <c r="K116" s="595"/>
      <c r="L116" s="595"/>
      <c r="M116" s="595">
        <f t="shared" si="255"/>
        <v>39500</v>
      </c>
      <c r="N116" s="574">
        <f>O116+P116</f>
        <v>16000</v>
      </c>
      <c r="O116" s="574">
        <v>16000</v>
      </c>
      <c r="P116" s="595"/>
      <c r="Q116" s="595">
        <f>R116+S116</f>
        <v>0</v>
      </c>
      <c r="R116" s="574"/>
      <c r="S116" s="574"/>
      <c r="T116" s="595">
        <v>23500</v>
      </c>
      <c r="U116" s="574">
        <v>16000</v>
      </c>
      <c r="V116" s="574"/>
      <c r="W116" s="574"/>
      <c r="X116" s="574"/>
      <c r="Y116" s="574"/>
      <c r="Z116" s="574"/>
      <c r="AA116" s="574"/>
      <c r="AB116" s="574"/>
      <c r="AC116" s="574"/>
      <c r="AD116" s="574">
        <f t="shared" si="256"/>
        <v>0</v>
      </c>
      <c r="AE116" s="574">
        <f>O116+V116-U116</f>
        <v>0</v>
      </c>
      <c r="AF116" s="574">
        <f>P116+X116-W116</f>
        <v>0</v>
      </c>
      <c r="AG116" s="574"/>
      <c r="AH116" s="574">
        <f>R116+Z116-Y116</f>
        <v>0</v>
      </c>
      <c r="AI116" s="574">
        <f>S116+AB116-AA116</f>
        <v>0</v>
      </c>
      <c r="AJ116" s="574">
        <f>T116</f>
        <v>23500</v>
      </c>
      <c r="AK116" s="574"/>
      <c r="AL116" s="572">
        <f t="shared" si="116"/>
        <v>-16000</v>
      </c>
      <c r="AM116" s="574">
        <f t="shared" si="117"/>
        <v>-16000</v>
      </c>
      <c r="AN116" s="574">
        <f t="shared" si="118"/>
        <v>0</v>
      </c>
      <c r="AO116" s="574">
        <f t="shared" si="119"/>
        <v>0</v>
      </c>
      <c r="AP116" s="574">
        <f t="shared" si="120"/>
        <v>0</v>
      </c>
      <c r="AQ116" s="341" t="s">
        <v>421</v>
      </c>
    </row>
    <row r="117" spans="1:43" s="596" customFormat="1" ht="47.25">
      <c r="A117" s="576">
        <f>A116+1</f>
        <v>25</v>
      </c>
      <c r="B117" s="577" t="s">
        <v>414</v>
      </c>
      <c r="C117" s="577">
        <v>1</v>
      </c>
      <c r="D117" s="341" t="s">
        <v>207</v>
      </c>
      <c r="E117" s="341" t="s">
        <v>410</v>
      </c>
      <c r="F117" s="341" t="s">
        <v>307</v>
      </c>
      <c r="G117" s="341" t="s">
        <v>427</v>
      </c>
      <c r="H117" s="574">
        <v>14989</v>
      </c>
      <c r="I117" s="595"/>
      <c r="J117" s="595"/>
      <c r="K117" s="595"/>
      <c r="L117" s="595"/>
      <c r="M117" s="595">
        <f t="shared" si="255"/>
        <v>0</v>
      </c>
      <c r="N117" s="574">
        <f>O117+P117</f>
        <v>0</v>
      </c>
      <c r="O117" s="574"/>
      <c r="P117" s="595"/>
      <c r="Q117" s="595">
        <f>R117+S117</f>
        <v>0</v>
      </c>
      <c r="R117" s="574"/>
      <c r="S117" s="574"/>
      <c r="T117" s="595"/>
      <c r="U117" s="574"/>
      <c r="V117" s="574">
        <v>14000</v>
      </c>
      <c r="W117" s="574"/>
      <c r="X117" s="574"/>
      <c r="Y117" s="574"/>
      <c r="Z117" s="574"/>
      <c r="AA117" s="574"/>
      <c r="AB117" s="574"/>
      <c r="AC117" s="574"/>
      <c r="AD117" s="574">
        <f t="shared" ref="AD117:AD122" si="257">AE117+AF117+AH117+AI117</f>
        <v>14000</v>
      </c>
      <c r="AE117" s="574">
        <f>O117+V117-U117</f>
        <v>14000</v>
      </c>
      <c r="AF117" s="574">
        <f>P117+X117-W117</f>
        <v>0</v>
      </c>
      <c r="AG117" s="574"/>
      <c r="AH117" s="574">
        <f>R117+Z117-Y117</f>
        <v>0</v>
      </c>
      <c r="AI117" s="574">
        <f>S117+AB117-AA117</f>
        <v>0</v>
      </c>
      <c r="AJ117" s="574">
        <f t="shared" ref="AJ117" si="258">T117</f>
        <v>0</v>
      </c>
      <c r="AK117" s="574"/>
      <c r="AL117" s="572">
        <f t="shared" si="116"/>
        <v>14000</v>
      </c>
      <c r="AM117" s="574">
        <f t="shared" si="117"/>
        <v>14000</v>
      </c>
      <c r="AN117" s="574">
        <f t="shared" si="118"/>
        <v>0</v>
      </c>
      <c r="AO117" s="574">
        <f t="shared" si="119"/>
        <v>0</v>
      </c>
      <c r="AP117" s="574">
        <f t="shared" si="120"/>
        <v>0</v>
      </c>
      <c r="AQ117" s="643"/>
    </row>
    <row r="118" spans="1:43" s="575" customFormat="1" ht="31.5">
      <c r="A118" s="568" t="s">
        <v>361</v>
      </c>
      <c r="B118" s="569" t="s">
        <v>230</v>
      </c>
      <c r="C118" s="569"/>
      <c r="D118" s="589"/>
      <c r="E118" s="589"/>
      <c r="F118" s="589"/>
      <c r="G118" s="589"/>
      <c r="H118" s="572">
        <f>H119+H120+H121</f>
        <v>76184</v>
      </c>
      <c r="I118" s="572">
        <f t="shared" ref="I118:AP118" si="259">I119+I120+I121</f>
        <v>0</v>
      </c>
      <c r="J118" s="572">
        <f t="shared" si="259"/>
        <v>0</v>
      </c>
      <c r="K118" s="572">
        <f t="shared" si="259"/>
        <v>0</v>
      </c>
      <c r="L118" s="572">
        <f t="shared" si="259"/>
        <v>0</v>
      </c>
      <c r="M118" s="572">
        <f t="shared" si="259"/>
        <v>0</v>
      </c>
      <c r="N118" s="572">
        <f t="shared" si="259"/>
        <v>24200</v>
      </c>
      <c r="O118" s="572">
        <f t="shared" si="259"/>
        <v>0</v>
      </c>
      <c r="P118" s="572">
        <f t="shared" si="259"/>
        <v>24200</v>
      </c>
      <c r="Q118" s="572">
        <f t="shared" si="259"/>
        <v>0</v>
      </c>
      <c r="R118" s="572">
        <f t="shared" si="259"/>
        <v>0</v>
      </c>
      <c r="S118" s="572">
        <f t="shared" si="259"/>
        <v>0</v>
      </c>
      <c r="T118" s="572">
        <f t="shared" si="259"/>
        <v>0</v>
      </c>
      <c r="U118" s="572">
        <f t="shared" si="259"/>
        <v>0</v>
      </c>
      <c r="V118" s="572">
        <f t="shared" si="259"/>
        <v>0</v>
      </c>
      <c r="W118" s="572">
        <f t="shared" si="259"/>
        <v>0</v>
      </c>
      <c r="X118" s="572">
        <f t="shared" si="259"/>
        <v>0</v>
      </c>
      <c r="Y118" s="572">
        <f t="shared" si="259"/>
        <v>0</v>
      </c>
      <c r="Z118" s="572">
        <f t="shared" si="259"/>
        <v>0</v>
      </c>
      <c r="AA118" s="572">
        <f t="shared" si="259"/>
        <v>0</v>
      </c>
      <c r="AB118" s="572">
        <f t="shared" si="259"/>
        <v>0</v>
      </c>
      <c r="AC118" s="572">
        <f t="shared" si="259"/>
        <v>0</v>
      </c>
      <c r="AD118" s="572">
        <f t="shared" si="259"/>
        <v>38561</v>
      </c>
      <c r="AE118" s="572">
        <f t="shared" si="259"/>
        <v>0</v>
      </c>
      <c r="AF118" s="572">
        <f t="shared" si="259"/>
        <v>38561</v>
      </c>
      <c r="AG118" s="572">
        <f t="shared" si="259"/>
        <v>0</v>
      </c>
      <c r="AH118" s="572">
        <f t="shared" si="259"/>
        <v>0</v>
      </c>
      <c r="AI118" s="572">
        <f t="shared" si="259"/>
        <v>0</v>
      </c>
      <c r="AJ118" s="572">
        <f t="shared" si="259"/>
        <v>0</v>
      </c>
      <c r="AK118" s="572">
        <f t="shared" si="259"/>
        <v>0</v>
      </c>
      <c r="AL118" s="572">
        <f t="shared" si="116"/>
        <v>14361</v>
      </c>
      <c r="AM118" s="572">
        <f t="shared" si="259"/>
        <v>0</v>
      </c>
      <c r="AN118" s="572">
        <f t="shared" si="259"/>
        <v>14361</v>
      </c>
      <c r="AO118" s="572">
        <f t="shared" si="259"/>
        <v>0</v>
      </c>
      <c r="AP118" s="572">
        <f t="shared" si="259"/>
        <v>0</v>
      </c>
      <c r="AQ118" s="606"/>
    </row>
    <row r="119" spans="1:43" s="596" customFormat="1" ht="145.5" customHeight="1">
      <c r="A119" s="576"/>
      <c r="B119" s="666" t="s">
        <v>532</v>
      </c>
      <c r="C119" s="666">
        <v>1</v>
      </c>
      <c r="D119" s="341" t="s">
        <v>319</v>
      </c>
      <c r="E119" s="341"/>
      <c r="F119" s="667" t="s">
        <v>260</v>
      </c>
      <c r="G119" s="667" t="s">
        <v>533</v>
      </c>
      <c r="H119" s="668">
        <v>18201</v>
      </c>
      <c r="I119" s="595"/>
      <c r="J119" s="595"/>
      <c r="K119" s="595"/>
      <c r="L119" s="595"/>
      <c r="M119" s="595"/>
      <c r="N119" s="574">
        <f>O119+P119</f>
        <v>4000</v>
      </c>
      <c r="O119" s="574"/>
      <c r="P119" s="595">
        <v>4000</v>
      </c>
      <c r="Q119" s="595">
        <f>R119+S119</f>
        <v>0</v>
      </c>
      <c r="R119" s="574"/>
      <c r="S119" s="574"/>
      <c r="T119" s="595"/>
      <c r="U119" s="574"/>
      <c r="V119" s="574"/>
      <c r="W119" s="574"/>
      <c r="X119" s="574"/>
      <c r="Y119" s="574"/>
      <c r="Z119" s="574"/>
      <c r="AA119" s="574"/>
      <c r="AB119" s="574"/>
      <c r="AC119" s="574"/>
      <c r="AD119" s="595">
        <f t="shared" ref="AD119:AD121" si="260">AE119+AF119+AH119+AI119</f>
        <v>6911</v>
      </c>
      <c r="AE119" s="574"/>
      <c r="AF119" s="595">
        <v>6911</v>
      </c>
      <c r="AG119" s="574"/>
      <c r="AH119" s="574"/>
      <c r="AI119" s="574"/>
      <c r="AJ119" s="574"/>
      <c r="AK119" s="574"/>
      <c r="AL119" s="572">
        <f t="shared" si="116"/>
        <v>2911</v>
      </c>
      <c r="AM119" s="574"/>
      <c r="AN119" s="574">
        <f t="shared" ref="AN119:AN121" si="261">AF119-P119</f>
        <v>2911</v>
      </c>
      <c r="AO119" s="574"/>
      <c r="AP119" s="574"/>
      <c r="AQ119" s="643" t="s">
        <v>555</v>
      </c>
    </row>
    <row r="120" spans="1:43" s="596" customFormat="1" ht="138.94999999999999" customHeight="1">
      <c r="A120" s="576"/>
      <c r="B120" s="666" t="s">
        <v>534</v>
      </c>
      <c r="C120" s="666">
        <v>1</v>
      </c>
      <c r="D120" s="341" t="s">
        <v>319</v>
      </c>
      <c r="E120" s="341"/>
      <c r="F120" s="667" t="s">
        <v>260</v>
      </c>
      <c r="G120" s="667" t="s">
        <v>535</v>
      </c>
      <c r="H120" s="669">
        <v>37016</v>
      </c>
      <c r="I120" s="595"/>
      <c r="J120" s="595"/>
      <c r="K120" s="595"/>
      <c r="L120" s="595"/>
      <c r="M120" s="595"/>
      <c r="N120" s="574">
        <f>O120+P120</f>
        <v>15200</v>
      </c>
      <c r="O120" s="574"/>
      <c r="P120" s="595">
        <v>15200</v>
      </c>
      <c r="Q120" s="595">
        <f>R120+S120</f>
        <v>0</v>
      </c>
      <c r="R120" s="574"/>
      <c r="S120" s="574"/>
      <c r="T120" s="595"/>
      <c r="U120" s="574"/>
      <c r="V120" s="574"/>
      <c r="W120" s="574"/>
      <c r="X120" s="574"/>
      <c r="Y120" s="574"/>
      <c r="Z120" s="574"/>
      <c r="AA120" s="574"/>
      <c r="AB120" s="574"/>
      <c r="AC120" s="574"/>
      <c r="AD120" s="595">
        <f t="shared" si="260"/>
        <v>22600</v>
      </c>
      <c r="AE120" s="574"/>
      <c r="AF120" s="595">
        <f>15200+7400</f>
        <v>22600</v>
      </c>
      <c r="AG120" s="574"/>
      <c r="AH120" s="574"/>
      <c r="AI120" s="574"/>
      <c r="AJ120" s="574"/>
      <c r="AK120" s="574"/>
      <c r="AL120" s="572">
        <f t="shared" si="116"/>
        <v>7400</v>
      </c>
      <c r="AM120" s="574"/>
      <c r="AN120" s="574">
        <f t="shared" si="261"/>
        <v>7400</v>
      </c>
      <c r="AO120" s="574"/>
      <c r="AP120" s="574"/>
      <c r="AQ120" s="643" t="s">
        <v>556</v>
      </c>
    </row>
    <row r="121" spans="1:43" s="596" customFormat="1" ht="140.1" customHeight="1">
      <c r="A121" s="576"/>
      <c r="B121" s="666" t="s">
        <v>536</v>
      </c>
      <c r="C121" s="666">
        <v>1</v>
      </c>
      <c r="D121" s="341" t="s">
        <v>319</v>
      </c>
      <c r="E121" s="341"/>
      <c r="F121" s="667" t="s">
        <v>260</v>
      </c>
      <c r="G121" s="667" t="s">
        <v>537</v>
      </c>
      <c r="H121" s="669">
        <v>20967</v>
      </c>
      <c r="I121" s="595"/>
      <c r="J121" s="595"/>
      <c r="K121" s="595"/>
      <c r="L121" s="595"/>
      <c r="M121" s="595"/>
      <c r="N121" s="574">
        <f>O121+P121</f>
        <v>5000</v>
      </c>
      <c r="O121" s="574"/>
      <c r="P121" s="595">
        <v>5000</v>
      </c>
      <c r="Q121" s="595">
        <f>R121+S121</f>
        <v>0</v>
      </c>
      <c r="R121" s="574"/>
      <c r="S121" s="574"/>
      <c r="T121" s="595"/>
      <c r="U121" s="574"/>
      <c r="V121" s="574"/>
      <c r="W121" s="574"/>
      <c r="X121" s="574"/>
      <c r="Y121" s="574"/>
      <c r="Z121" s="574"/>
      <c r="AA121" s="574"/>
      <c r="AB121" s="574"/>
      <c r="AC121" s="574"/>
      <c r="AD121" s="595">
        <f t="shared" si="260"/>
        <v>9050</v>
      </c>
      <c r="AE121" s="574"/>
      <c r="AF121" s="595">
        <f>3200+5850</f>
        <v>9050</v>
      </c>
      <c r="AG121" s="574"/>
      <c r="AH121" s="574"/>
      <c r="AI121" s="574"/>
      <c r="AJ121" s="574"/>
      <c r="AK121" s="574"/>
      <c r="AL121" s="572">
        <f t="shared" si="116"/>
        <v>4050</v>
      </c>
      <c r="AM121" s="574"/>
      <c r="AN121" s="574">
        <f t="shared" si="261"/>
        <v>4050</v>
      </c>
      <c r="AO121" s="574"/>
      <c r="AP121" s="574"/>
      <c r="AQ121" s="643" t="s">
        <v>557</v>
      </c>
    </row>
    <row r="122" spans="1:43" s="575" customFormat="1">
      <c r="A122" s="568" t="s">
        <v>433</v>
      </c>
      <c r="B122" s="569" t="s">
        <v>508</v>
      </c>
      <c r="C122" s="569"/>
      <c r="D122" s="589"/>
      <c r="E122" s="589"/>
      <c r="F122" s="589"/>
      <c r="G122" s="589"/>
      <c r="H122" s="572">
        <v>100000</v>
      </c>
      <c r="I122" s="573"/>
      <c r="J122" s="573"/>
      <c r="K122" s="573"/>
      <c r="L122" s="573"/>
      <c r="M122" s="573"/>
      <c r="N122" s="573">
        <f>O122+P122</f>
        <v>100000</v>
      </c>
      <c r="O122" s="572">
        <v>50000</v>
      </c>
      <c r="P122" s="573">
        <v>50000</v>
      </c>
      <c r="Q122" s="573"/>
      <c r="R122" s="572"/>
      <c r="S122" s="572"/>
      <c r="T122" s="573"/>
      <c r="U122" s="572"/>
      <c r="V122" s="572"/>
      <c r="W122" s="572"/>
      <c r="X122" s="572"/>
      <c r="Y122" s="572"/>
      <c r="Z122" s="572"/>
      <c r="AA122" s="572"/>
      <c r="AB122" s="572"/>
      <c r="AC122" s="572"/>
      <c r="AD122" s="572">
        <f t="shared" si="257"/>
        <v>112642</v>
      </c>
      <c r="AE122" s="572">
        <v>50000</v>
      </c>
      <c r="AF122" s="573">
        <v>50000</v>
      </c>
      <c r="AG122" s="572"/>
      <c r="AH122" s="572">
        <v>12642</v>
      </c>
      <c r="AI122" s="572"/>
      <c r="AJ122" s="572"/>
      <c r="AK122" s="572"/>
      <c r="AL122" s="572">
        <f t="shared" si="116"/>
        <v>12642</v>
      </c>
      <c r="AM122" s="572">
        <f t="shared" si="117"/>
        <v>0</v>
      </c>
      <c r="AN122" s="572">
        <f t="shared" si="118"/>
        <v>0</v>
      </c>
      <c r="AO122" s="572">
        <f t="shared" si="119"/>
        <v>12642</v>
      </c>
      <c r="AP122" s="572">
        <f t="shared" si="120"/>
        <v>0</v>
      </c>
      <c r="AQ122" s="606"/>
    </row>
    <row r="123" spans="1:43">
      <c r="A123" s="648"/>
      <c r="B123" s="649"/>
      <c r="C123" s="649"/>
      <c r="D123" s="650"/>
      <c r="E123" s="650"/>
      <c r="F123" s="650"/>
      <c r="G123" s="650"/>
      <c r="H123" s="651"/>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2"/>
      <c r="AL123" s="652"/>
      <c r="AM123" s="652"/>
      <c r="AN123" s="652"/>
      <c r="AO123" s="652"/>
      <c r="AP123" s="652"/>
      <c r="AQ123" s="653"/>
    </row>
    <row r="125" spans="1:43" s="654" customFormat="1" ht="60.6" hidden="1" customHeight="1">
      <c r="B125" s="1194" t="s">
        <v>541</v>
      </c>
      <c r="C125" s="1195"/>
      <c r="D125" s="1195"/>
      <c r="E125" s="1195"/>
      <c r="F125" s="1195"/>
      <c r="G125" s="1195"/>
      <c r="H125" s="1195"/>
      <c r="I125" s="1195"/>
      <c r="J125" s="1195"/>
      <c r="K125" s="1195"/>
      <c r="L125" s="1195"/>
      <c r="M125" s="1195"/>
      <c r="N125" s="1195"/>
      <c r="O125" s="1195"/>
      <c r="P125" s="1195"/>
      <c r="Q125" s="1195"/>
      <c r="R125" s="1195"/>
      <c r="S125" s="1195"/>
      <c r="T125" s="1195"/>
      <c r="U125" s="1195"/>
      <c r="V125" s="1195"/>
      <c r="W125" s="1195"/>
      <c r="X125" s="1195"/>
      <c r="Y125" s="1195"/>
      <c r="Z125" s="1195"/>
      <c r="AA125" s="1195"/>
      <c r="AB125" s="1195"/>
      <c r="AC125" s="1195"/>
      <c r="AD125" s="1195"/>
      <c r="AE125" s="1195"/>
      <c r="AF125" s="1195"/>
      <c r="AG125" s="1195"/>
      <c r="AH125" s="1195"/>
      <c r="AI125" s="1195"/>
      <c r="AJ125" s="1195"/>
      <c r="AK125" s="1195"/>
      <c r="AL125" s="1195"/>
      <c r="AM125" s="1195"/>
      <c r="AN125" s="1195"/>
      <c r="AO125" s="1195"/>
      <c r="AP125" s="1195"/>
      <c r="AQ125" s="1195"/>
    </row>
    <row r="126" spans="1:43" ht="51.75" customHeight="1">
      <c r="B126" s="1193" t="s">
        <v>567</v>
      </c>
      <c r="C126" s="1193"/>
      <c r="D126" s="1193"/>
      <c r="E126" s="1193"/>
      <c r="F126" s="1193"/>
      <c r="G126" s="1193"/>
      <c r="H126" s="1193"/>
      <c r="I126" s="1193"/>
      <c r="J126" s="1193"/>
      <c r="K126" s="1193"/>
      <c r="L126" s="1193"/>
      <c r="M126" s="1193"/>
      <c r="N126" s="1193"/>
      <c r="O126" s="1193"/>
      <c r="P126" s="1193"/>
      <c r="Q126" s="1193"/>
      <c r="R126" s="1193"/>
      <c r="S126" s="1193"/>
      <c r="T126" s="1193"/>
      <c r="U126" s="1193"/>
      <c r="V126" s="1193"/>
      <c r="W126" s="1193"/>
      <c r="X126" s="1193"/>
      <c r="Y126" s="1193"/>
      <c r="Z126" s="1193"/>
      <c r="AA126" s="1193"/>
      <c r="AB126" s="1193"/>
      <c r="AC126" s="1193"/>
      <c r="AD126" s="1193"/>
      <c r="AE126" s="1193"/>
      <c r="AF126" s="1193"/>
      <c r="AG126" s="1193"/>
      <c r="AH126" s="1193"/>
      <c r="AI126" s="1193"/>
      <c r="AJ126" s="1193"/>
      <c r="AK126" s="1193"/>
      <c r="AL126" s="1193"/>
      <c r="AM126" s="1193"/>
      <c r="AN126" s="1193"/>
      <c r="AO126" s="1193"/>
      <c r="AP126" s="1193"/>
      <c r="AQ126" s="1193"/>
    </row>
  </sheetData>
  <mergeCells count="50">
    <mergeCell ref="B126:AQ126"/>
    <mergeCell ref="C9:C12"/>
    <mergeCell ref="B125:AQ125"/>
    <mergeCell ref="M9:P9"/>
    <mergeCell ref="O11:P11"/>
    <mergeCell ref="Q11:S11"/>
    <mergeCell ref="Q9:S9"/>
    <mergeCell ref="M10:M12"/>
    <mergeCell ref="N10:T10"/>
    <mergeCell ref="N11:N12"/>
    <mergeCell ref="T11:T12"/>
    <mergeCell ref="W11:X11"/>
    <mergeCell ref="F9:F12"/>
    <mergeCell ref="AM9:AP9"/>
    <mergeCell ref="AD11:AD12"/>
    <mergeCell ref="AD10:AJ10"/>
    <mergeCell ref="A6:T6"/>
    <mergeCell ref="T8:AQ8"/>
    <mergeCell ref="A9:A12"/>
    <mergeCell ref="B9:B12"/>
    <mergeCell ref="D9:D12"/>
    <mergeCell ref="E9:E12"/>
    <mergeCell ref="G9:G12"/>
    <mergeCell ref="H9:H12"/>
    <mergeCell ref="J9:J12"/>
    <mergeCell ref="Y11:Z11"/>
    <mergeCell ref="U11:V11"/>
    <mergeCell ref="I10:I12"/>
    <mergeCell ref="AK9:AK12"/>
    <mergeCell ref="AQ9:AQ12"/>
    <mergeCell ref="AM11:AP11"/>
    <mergeCell ref="AA9:AB9"/>
    <mergeCell ref="A1:AQ1"/>
    <mergeCell ref="A2:AQ2"/>
    <mergeCell ref="A3:AQ3"/>
    <mergeCell ref="A4:AQ4"/>
    <mergeCell ref="A5:AQ5"/>
    <mergeCell ref="AA11:AB11"/>
    <mergeCell ref="AE11:AI11"/>
    <mergeCell ref="AC9:AJ9"/>
    <mergeCell ref="AC10:AC12"/>
    <mergeCell ref="AJ11:AJ12"/>
    <mergeCell ref="AQ108:AQ109"/>
    <mergeCell ref="AQ112:AQ113"/>
    <mergeCell ref="AK72:AK73"/>
    <mergeCell ref="AK90:AK91"/>
    <mergeCell ref="AK92:AK94"/>
    <mergeCell ref="AQ72:AQ73"/>
    <mergeCell ref="AQ90:AQ91"/>
    <mergeCell ref="AQ92:AQ94"/>
  </mergeCells>
  <conditionalFormatting sqref="H77">
    <cfRule type="cellIs" dxfId="3" priority="1" operator="equal">
      <formula>0</formula>
    </cfRule>
  </conditionalFormatting>
  <printOptions horizontalCentered="1"/>
  <pageMargins left="0.31496062992126" right="0.31496062992126" top="0.3" bottom="0.31496062992126" header="0.31496062992126" footer="0.31496062992126"/>
  <pageSetup paperSize="9" scale="10" fitToHeight="0" orientation="landscape" horizontalDpi="300" verticalDpi="300" r:id="rId1"/>
  <headerFooter differentFirst="1">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9</vt:i4>
      </vt:variant>
    </vt:vector>
  </HeadingPairs>
  <TitlesOfParts>
    <vt:vector size="28" baseType="lpstr">
      <vt:lpstr>PL_TH dot 3</vt:lpstr>
      <vt:lpstr>PL01_Chi tiet-Dot 3</vt:lpstr>
      <vt:lpstr>PL2a_CT PH&amp;PTKTXH</vt:lpstr>
      <vt:lpstr>PL2b_BS-CV09-HDND</vt:lpstr>
      <vt:lpstr>PL1-TH</vt:lpstr>
      <vt:lpstr>PL2-DA</vt:lpstr>
      <vt:lpstr>PL2-DA chi tiet</vt:lpstr>
      <vt:lpstr>PL2a-DA</vt:lpstr>
      <vt:lpstr>PL03-DC&amp;BS</vt:lpstr>
      <vt:lpstr>PL2c_CV09-HDND_Giu nguyen</vt:lpstr>
      <vt:lpstr>PL3.1_DC NBo</vt:lpstr>
      <vt:lpstr>PL3.2_DC Giam</vt:lpstr>
      <vt:lpstr>PL3.3_DC Tang</vt:lpstr>
      <vt:lpstr>PL3.4 DA 94,691</vt:lpstr>
      <vt:lpstr>Du kien_PL3a-NSĐP (dot 4)</vt:lpstr>
      <vt:lpstr>Du kien_PL3b-NSTW (dot 4)</vt:lpstr>
      <vt:lpstr>PL-Tình hình BC của đơn vị</vt:lpstr>
      <vt:lpstr>Tên Đơn vị nhận</vt:lpstr>
      <vt:lpstr>DANH SACH NHAN QD</vt:lpstr>
      <vt:lpstr>'PL2-DA chi tiet'!Print_Area</vt:lpstr>
      <vt:lpstr>'PL_TH dot 3'!Print_Titles</vt:lpstr>
      <vt:lpstr>'PL01_Chi tiet-Dot 3'!Print_Titles</vt:lpstr>
      <vt:lpstr>'PL03-DC&amp;BS'!Print_Titles</vt:lpstr>
      <vt:lpstr>'PL2a_CT PH&amp;PTKTXH'!Print_Titles</vt:lpstr>
      <vt:lpstr>'PL2a-DA'!Print_Titles</vt:lpstr>
      <vt:lpstr>'PL2-DA chi tiet'!Print_Titles</vt:lpstr>
      <vt:lpstr>'PL3.2_DC Giam'!Print_Titles</vt:lpstr>
      <vt:lpstr>'PL3.3_DC Tang'!Print_Titles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cp:lastModifiedBy>
  <cp:lastPrinted>2022-12-12T03:58:36Z</cp:lastPrinted>
  <dcterms:created xsi:type="dcterms:W3CDTF">2021-10-28T00:31:38Z</dcterms:created>
  <dcterms:modified xsi:type="dcterms:W3CDTF">2022-12-09T08:36:21Z</dcterms:modified>
</cp:coreProperties>
</file>